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Physician Compensation\APP Contracts\After Hours Template\"/>
    </mc:Choice>
  </mc:AlternateContent>
  <xr:revisionPtr revIDLastSave="0" documentId="13_ncr:1_{9BC374D4-BE80-491B-A607-57A38B0B68F8}" xr6:coauthVersionLast="47" xr6:coauthVersionMax="47" xr10:uidLastSave="{00000000-0000-0000-0000-000000000000}"/>
  <bookViews>
    <workbookView xWindow="-108" yWindow="-108" windowWidth="30936" windowHeight="16776" xr2:uid="{00000000-000D-0000-FFFF-FFFF00000000}"/>
  </bookViews>
  <sheets>
    <sheet name="Invoice Template" sheetId="12" r:id="rId1"/>
    <sheet name="Invoice Details" sheetId="31" r:id="rId2"/>
    <sheet name="Background" sheetId="32" r:id="rId3"/>
    <sheet name="Contact Us" sheetId="29" r:id="rId4"/>
    <sheet name="Sheet2" sheetId="18" state="hidden" r:id="rId5"/>
    <sheet name="Sites" sheetId="17" state="hidden" r:id="rId6"/>
    <sheet name="utilization report sample" sheetId="15" state="hidden" r:id="rId7"/>
    <sheet name="bulk inv upload" sheetId="14" state="hidden" r:id="rId8"/>
    <sheet name=" Shift Table " sheetId="11" state="hidden" r:id="rId9"/>
    <sheet name="AFter Hour Rates" sheetId="5" state="hidden" r:id="rId10"/>
    <sheet name="Physician Reporting Periods" sheetId="13" state="hidden" r:id="rId11"/>
  </sheets>
  <definedNames>
    <definedName name="_xlnm._FilterDatabase" localSheetId="8" hidden="1">' Shift Table '!$B$1:$B$6</definedName>
    <definedName name="_xlnm._FilterDatabase" localSheetId="7" hidden="1">'bulk inv upload'!$A$4:$N$7</definedName>
    <definedName name="_xlnm._FilterDatabase" localSheetId="0" hidden="1">'Invoice Template'!$A$12:$P$57</definedName>
    <definedName name="_xlnm._FilterDatabase" localSheetId="4" hidden="1">Sheet2!$A$1:$G$42</definedName>
    <definedName name="Name">'bulk inv upload'!$A$4:$A$32</definedName>
    <definedName name="_xlnm.Print_Area" localSheetId="0">'Invoice Template'!$A$1:$P$58</definedName>
    <definedName name="_xlnm.Print_Titles" localSheetId="1">'Invoice Details'!$1:$1</definedName>
    <definedName name="Report_Period">'Physician Reporting Periods'!$A$2:$A$14</definedName>
    <definedName name="YESNO">YN[Y/N]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12" l="1"/>
  <c r="N58" i="12"/>
  <c r="O58" i="12"/>
  <c r="C13" i="12" l="1"/>
  <c r="F14" i="12" l="1"/>
  <c r="G14" i="12"/>
  <c r="F15" i="12"/>
  <c r="G15" i="12"/>
  <c r="F16" i="12"/>
  <c r="G16" i="12"/>
  <c r="F17" i="12"/>
  <c r="G17" i="12"/>
  <c r="F18" i="12"/>
  <c r="G18" i="12"/>
  <c r="F19" i="12"/>
  <c r="G19" i="12"/>
  <c r="F20" i="12"/>
  <c r="G20" i="12"/>
  <c r="F21" i="12"/>
  <c r="G21" i="12"/>
  <c r="F22" i="12"/>
  <c r="G22" i="12"/>
  <c r="F23" i="12"/>
  <c r="G23" i="12"/>
  <c r="F24" i="12"/>
  <c r="G24" i="12"/>
  <c r="F25" i="12"/>
  <c r="G25" i="12"/>
  <c r="F26" i="12"/>
  <c r="G26" i="12"/>
  <c r="F27" i="12"/>
  <c r="G27" i="12"/>
  <c r="F28" i="12"/>
  <c r="G28" i="12"/>
  <c r="F29" i="12"/>
  <c r="G29" i="12"/>
  <c r="F30" i="12"/>
  <c r="G30" i="12"/>
  <c r="F31" i="12"/>
  <c r="G31" i="12"/>
  <c r="F32" i="12"/>
  <c r="G32" i="12"/>
  <c r="F33" i="12"/>
  <c r="G33" i="12"/>
  <c r="F34" i="12"/>
  <c r="G34" i="12"/>
  <c r="F35" i="12"/>
  <c r="G35" i="12"/>
  <c r="F36" i="12"/>
  <c r="G36" i="12"/>
  <c r="F37" i="12"/>
  <c r="G37" i="12"/>
  <c r="F38" i="12"/>
  <c r="G38" i="12"/>
  <c r="F39" i="12"/>
  <c r="G39" i="12"/>
  <c r="F40" i="12"/>
  <c r="G40" i="12"/>
  <c r="F41" i="12"/>
  <c r="G41" i="12"/>
  <c r="F42" i="12"/>
  <c r="G42" i="12"/>
  <c r="F43" i="12"/>
  <c r="G43" i="12"/>
  <c r="F44" i="12"/>
  <c r="G44" i="12"/>
  <c r="F45" i="12"/>
  <c r="G45" i="12"/>
  <c r="F46" i="12"/>
  <c r="G46" i="12"/>
  <c r="F47" i="12"/>
  <c r="G47" i="12"/>
  <c r="F48" i="12"/>
  <c r="G48" i="12"/>
  <c r="F49" i="12"/>
  <c r="G49" i="12"/>
  <c r="F50" i="12"/>
  <c r="G50" i="12"/>
  <c r="F51" i="12"/>
  <c r="G51" i="12"/>
  <c r="F52" i="12"/>
  <c r="G52" i="12"/>
  <c r="F53" i="12"/>
  <c r="G53" i="12"/>
  <c r="F54" i="12"/>
  <c r="G54" i="12"/>
  <c r="F55" i="12"/>
  <c r="G55" i="12"/>
  <c r="F56" i="12"/>
  <c r="G56" i="12"/>
  <c r="F57" i="12"/>
  <c r="G57" i="12"/>
  <c r="L14" i="12" l="1"/>
  <c r="L15" i="12"/>
  <c r="L16" i="12"/>
  <c r="L58" i="12" s="1"/>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13" i="12"/>
  <c r="F13" i="12"/>
  <c r="C43" i="12" l="1"/>
  <c r="C44" i="12"/>
  <c r="C45" i="12"/>
  <c r="C46" i="12"/>
  <c r="C42" i="12"/>
  <c r="C47" i="12"/>
  <c r="C48" i="12"/>
  <c r="C49" i="12"/>
  <c r="C50" i="12"/>
  <c r="C51" i="12"/>
  <c r="C52" i="12"/>
  <c r="C53" i="12"/>
  <c r="C54" i="12"/>
  <c r="C55" i="12"/>
  <c r="C56" i="12"/>
  <c r="C57"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AV41" i="12" l="1"/>
  <c r="AU41" i="12"/>
  <c r="AV40" i="12"/>
  <c r="AU40" i="12"/>
  <c r="AV39" i="12"/>
  <c r="AU39" i="12"/>
  <c r="AV38" i="12"/>
  <c r="AU38" i="12"/>
  <c r="AV37" i="12"/>
  <c r="AU37" i="12"/>
  <c r="AV36" i="12"/>
  <c r="AU36" i="12"/>
  <c r="AV35" i="12"/>
  <c r="AU35" i="12"/>
  <c r="AV34" i="12"/>
  <c r="AU34" i="12"/>
  <c r="AV33" i="12"/>
  <c r="AU33" i="12"/>
  <c r="AV32" i="12"/>
  <c r="AU32" i="12"/>
  <c r="AV31" i="12"/>
  <c r="AU31" i="12"/>
  <c r="AV30" i="12"/>
  <c r="AU30" i="12"/>
  <c r="AV29" i="12"/>
  <c r="AU29" i="12"/>
  <c r="AV28" i="12"/>
  <c r="AU28" i="12"/>
  <c r="AV27" i="12"/>
  <c r="AU27" i="12"/>
  <c r="AV26" i="12"/>
  <c r="AU26" i="12"/>
  <c r="AV25" i="12"/>
  <c r="AU25" i="12"/>
  <c r="AV24" i="12"/>
  <c r="AU24" i="12"/>
  <c r="AV23" i="12"/>
  <c r="AU23" i="12"/>
  <c r="AV22" i="12"/>
  <c r="AU22" i="12"/>
  <c r="AV21" i="12"/>
  <c r="AU21" i="12"/>
  <c r="AV20" i="12"/>
  <c r="AU20" i="12"/>
  <c r="AV19" i="12"/>
  <c r="AU19" i="12"/>
  <c r="AV18" i="12"/>
  <c r="AU18" i="12"/>
  <c r="AV17" i="12"/>
  <c r="AU17" i="12"/>
  <c r="AV16" i="12"/>
  <c r="AU16" i="12"/>
  <c r="AV15" i="12"/>
  <c r="AU15" i="12"/>
  <c r="AV14" i="12"/>
  <c r="AU14" i="12"/>
  <c r="AV13" i="12"/>
  <c r="AU13" i="12"/>
  <c r="G13" i="12" l="1"/>
  <c r="AU54" i="12" l="1"/>
  <c r="AV54" i="12"/>
  <c r="AU55" i="12" l="1"/>
  <c r="AV55" i="12"/>
  <c r="AU56" i="12" l="1"/>
  <c r="AV56" i="12"/>
  <c r="AU57" i="12" l="1"/>
  <c r="AV57" i="12"/>
  <c r="J16" i="14" l="1"/>
  <c r="J19" i="14" l="1"/>
  <c r="J4" i="14"/>
  <c r="J29" i="14"/>
  <c r="J6" i="14"/>
  <c r="J25" i="14"/>
  <c r="J23" i="14"/>
  <c r="J8" i="14"/>
  <c r="J28" i="14"/>
  <c r="J24" i="14"/>
  <c r="J11" i="14"/>
  <c r="J20" i="14"/>
  <c r="J26" i="14"/>
  <c r="J12" i="14"/>
  <c r="J5" i="14"/>
  <c r="J17" i="14"/>
  <c r="J18" i="14"/>
  <c r="J13" i="14"/>
  <c r="J32" i="14"/>
  <c r="J21" i="14"/>
  <c r="J7" i="14"/>
  <c r="J15" i="14"/>
  <c r="J31" i="14"/>
  <c r="J14" i="14"/>
  <c r="J30" i="14"/>
  <c r="J10" i="14"/>
  <c r="J27" i="14"/>
  <c r="J9" i="14"/>
  <c r="J22" i="14"/>
  <c r="C2" i="18"/>
  <c r="C3" i="18"/>
  <c r="C4" i="18"/>
  <c r="C5" i="18"/>
  <c r="C6" i="18"/>
  <c r="C7"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1" i="18"/>
  <c r="F36" i="18"/>
  <c r="J36" i="18" s="1"/>
  <c r="F34" i="18"/>
  <c r="J34" i="18" s="1"/>
  <c r="F33" i="18"/>
  <c r="J33" i="18" s="1"/>
  <c r="F32" i="18"/>
  <c r="J32" i="18" s="1"/>
  <c r="F30" i="18"/>
  <c r="J30" i="18" s="1"/>
  <c r="F28" i="18"/>
  <c r="J28" i="18" s="1"/>
  <c r="F27" i="18"/>
  <c r="J27" i="18" s="1"/>
  <c r="F26" i="18"/>
  <c r="J26" i="18" s="1"/>
  <c r="F24" i="18"/>
  <c r="J24" i="18" s="1"/>
  <c r="F22" i="18"/>
  <c r="J22" i="18" s="1"/>
  <c r="F21" i="18"/>
  <c r="J21" i="18" s="1"/>
  <c r="F20" i="18"/>
  <c r="J20" i="18" s="1"/>
  <c r="F18" i="18"/>
  <c r="J18" i="18" s="1"/>
  <c r="F16" i="18"/>
  <c r="J16" i="18" s="1"/>
  <c r="F15" i="18"/>
  <c r="J15" i="18" s="1"/>
  <c r="F14" i="18"/>
  <c r="J14" i="18" s="1"/>
  <c r="F1" i="18"/>
  <c r="J1" i="18" s="1"/>
  <c r="C42" i="18" l="1"/>
  <c r="E42" i="18" s="1"/>
  <c r="J42" i="18" s="1"/>
  <c r="F25" i="18"/>
  <c r="J25" i="18" s="1"/>
  <c r="F29" i="18"/>
  <c r="J29" i="18" s="1"/>
  <c r="F31" i="18"/>
  <c r="F35" i="18"/>
  <c r="F37" i="18"/>
  <c r="F38" i="18"/>
  <c r="F39" i="18"/>
  <c r="F3" i="18"/>
  <c r="J3" i="18" s="1"/>
  <c r="F4" i="18"/>
  <c r="J4" i="18" s="1"/>
  <c r="F5" i="18"/>
  <c r="J5" i="18" s="1"/>
  <c r="F6" i="18"/>
  <c r="J6" i="18" s="1"/>
  <c r="F7" i="18"/>
  <c r="J7" i="18" s="1"/>
  <c r="F8" i="18"/>
  <c r="J8" i="18" s="1"/>
  <c r="F9" i="18"/>
  <c r="J9" i="18" s="1"/>
  <c r="F10" i="18"/>
  <c r="J10" i="18" s="1"/>
  <c r="F11" i="18"/>
  <c r="J11" i="18" s="1"/>
  <c r="F12" i="18"/>
  <c r="J12" i="18" s="1"/>
  <c r="F13" i="18"/>
  <c r="J13" i="18" s="1"/>
  <c r="F17" i="18"/>
  <c r="J17" i="18" s="1"/>
  <c r="F19" i="18"/>
  <c r="J19" i="18" s="1"/>
  <c r="F23" i="18"/>
  <c r="J23" i="18" s="1"/>
  <c r="F2" i="18"/>
  <c r="J2" i="18" s="1"/>
  <c r="D27" i="14" l="1"/>
  <c r="K27" i="14"/>
  <c r="L27" i="14"/>
  <c r="M27" i="14"/>
  <c r="D15" i="14" l="1"/>
  <c r="D16" i="14"/>
  <c r="D18" i="14"/>
  <c r="D21" i="14"/>
  <c r="D23" i="14"/>
  <c r="D24" i="14"/>
  <c r="D29" i="14"/>
  <c r="D26" i="14"/>
  <c r="D28" i="14"/>
  <c r="D30" i="14"/>
  <c r="D31" i="14"/>
  <c r="D32" i="14"/>
  <c r="D13" i="14"/>
  <c r="D25" i="14"/>
  <c r="D22" i="14"/>
  <c r="D6" i="14"/>
  <c r="D10" i="14"/>
  <c r="D17" i="14"/>
  <c r="D5" i="14"/>
  <c r="D8" i="14"/>
  <c r="D19" i="14"/>
  <c r="D14" i="14"/>
  <c r="D20" i="14"/>
  <c r="K15" i="14"/>
  <c r="K16" i="14"/>
  <c r="K18" i="14"/>
  <c r="K21" i="14"/>
  <c r="K23" i="14"/>
  <c r="K24" i="14"/>
  <c r="K29" i="14"/>
  <c r="K26" i="14"/>
  <c r="K28" i="14"/>
  <c r="K30" i="14"/>
  <c r="K31" i="14"/>
  <c r="K32" i="14"/>
  <c r="K13" i="14"/>
  <c r="K25" i="14"/>
  <c r="K22" i="14"/>
  <c r="K6" i="14"/>
  <c r="K10" i="14"/>
  <c r="K17" i="14"/>
  <c r="K5" i="14"/>
  <c r="K8" i="14"/>
  <c r="K19" i="14"/>
  <c r="K14" i="14"/>
  <c r="K20" i="14"/>
  <c r="L15" i="14"/>
  <c r="L16" i="14"/>
  <c r="L18" i="14"/>
  <c r="L21" i="14"/>
  <c r="L23" i="14"/>
  <c r="L24" i="14"/>
  <c r="L29" i="14"/>
  <c r="L26" i="14"/>
  <c r="L28" i="14"/>
  <c r="L30" i="14"/>
  <c r="L31" i="14"/>
  <c r="L32" i="14"/>
  <c r="L13" i="14"/>
  <c r="L25" i="14"/>
  <c r="L22" i="14"/>
  <c r="L6" i="14"/>
  <c r="L10" i="14"/>
  <c r="L17" i="14"/>
  <c r="L5" i="14"/>
  <c r="L8" i="14"/>
  <c r="L19" i="14"/>
  <c r="L14" i="14"/>
  <c r="L20" i="14"/>
  <c r="M15" i="14"/>
  <c r="M16" i="14"/>
  <c r="M18" i="14"/>
  <c r="M21" i="14"/>
  <c r="M23" i="14"/>
  <c r="M24" i="14"/>
  <c r="M29" i="14"/>
  <c r="M26" i="14"/>
  <c r="M28" i="14"/>
  <c r="M30" i="14"/>
  <c r="M31" i="14"/>
  <c r="M32" i="14"/>
  <c r="M13" i="14"/>
  <c r="M25" i="14"/>
  <c r="M22" i="14"/>
  <c r="M6" i="14"/>
  <c r="M10" i="14"/>
  <c r="M17" i="14"/>
  <c r="M5" i="14"/>
  <c r="M8" i="14"/>
  <c r="M19" i="14"/>
  <c r="M14" i="14"/>
  <c r="M20" i="14"/>
  <c r="D9" i="14" l="1"/>
  <c r="K9" i="14"/>
  <c r="L9" i="14"/>
  <c r="M9" i="14"/>
  <c r="F29" i="14"/>
  <c r="G29" i="14" s="1"/>
  <c r="D7" i="14" l="1"/>
  <c r="K7" i="14"/>
  <c r="L7" i="14"/>
  <c r="M7" i="14"/>
  <c r="A58" i="12" l="1"/>
  <c r="B58" i="12" s="1"/>
  <c r="L11" i="14" l="1"/>
  <c r="L12" i="14"/>
  <c r="L4" i="14"/>
  <c r="D11" i="14"/>
  <c r="D12" i="14"/>
  <c r="D4" i="14"/>
  <c r="E4" i="14" l="1"/>
  <c r="E27" i="14" s="1"/>
  <c r="E16" i="14" l="1"/>
  <c r="E30" i="14"/>
  <c r="E17" i="14"/>
  <c r="E18" i="14"/>
  <c r="E31" i="14"/>
  <c r="E5" i="14"/>
  <c r="E21" i="14"/>
  <c r="E32" i="14"/>
  <c r="E8" i="14"/>
  <c r="E10" i="14"/>
  <c r="E23" i="14"/>
  <c r="E13" i="14"/>
  <c r="E19" i="14"/>
  <c r="E15" i="14"/>
  <c r="E24" i="14"/>
  <c r="E25" i="14"/>
  <c r="E14" i="14"/>
  <c r="E28" i="14"/>
  <c r="E29" i="14"/>
  <c r="E22" i="14"/>
  <c r="E20" i="14"/>
  <c r="E26" i="14"/>
  <c r="E6" i="14"/>
  <c r="E7" i="14"/>
  <c r="E9" i="14"/>
  <c r="K12" i="14" l="1"/>
  <c r="K11" i="14"/>
  <c r="M11" i="14"/>
  <c r="M12" i="14"/>
  <c r="E11" i="14"/>
  <c r="E12" i="14"/>
  <c r="F27" i="14" l="1"/>
  <c r="G27" i="14" s="1"/>
  <c r="F30" i="14" l="1"/>
  <c r="G30" i="14" s="1"/>
  <c r="F32" i="14"/>
  <c r="G32" i="14" s="1"/>
  <c r="F14" i="14"/>
  <c r="G14" i="14" s="1"/>
  <c r="F20" i="14"/>
  <c r="G20" i="14" s="1"/>
  <c r="F12" i="14"/>
  <c r="G12" i="14" s="1"/>
  <c r="F13" i="14"/>
  <c r="G13" i="14" s="1"/>
  <c r="F7" i="14"/>
  <c r="G7" i="14" s="1"/>
  <c r="F8" i="14"/>
  <c r="G8" i="14" s="1"/>
  <c r="F22" i="14"/>
  <c r="G22" i="14" s="1"/>
  <c r="F19" i="14"/>
  <c r="G19" i="14" s="1"/>
  <c r="F25" i="14"/>
  <c r="G25" i="14" s="1"/>
  <c r="F21" i="14"/>
  <c r="G21" i="14" s="1"/>
  <c r="F5" i="14"/>
  <c r="G5" i="14" s="1"/>
  <c r="F10" i="14"/>
  <c r="G10" i="14" s="1"/>
  <c r="F26" i="14"/>
  <c r="G26" i="14" s="1"/>
  <c r="F6" i="14"/>
  <c r="G6" i="14" s="1"/>
  <c r="F17" i="14"/>
  <c r="G17" i="14" s="1"/>
  <c r="F4" i="14"/>
  <c r="F31" i="14"/>
  <c r="G31" i="14" s="1"/>
  <c r="F18" i="14"/>
  <c r="G18" i="14" s="1"/>
  <c r="F23" i="14"/>
  <c r="G23" i="14" s="1"/>
  <c r="F28" i="14"/>
  <c r="G28" i="14" s="1"/>
  <c r="F9" i="14"/>
  <c r="G9" i="14" s="1"/>
  <c r="G4" i="14" l="1"/>
  <c r="H4" i="14"/>
  <c r="H27" i="14" s="1"/>
  <c r="H28" i="14" l="1"/>
  <c r="H5" i="14"/>
  <c r="H12" i="14"/>
  <c r="H8" i="14"/>
  <c r="H23" i="14"/>
  <c r="H22" i="14"/>
  <c r="H29" i="14"/>
  <c r="H24" i="14"/>
  <c r="H16" i="14"/>
  <c r="H10" i="14"/>
  <c r="H11" i="14"/>
  <c r="H32" i="14"/>
  <c r="H7" i="14"/>
  <c r="H15" i="14"/>
  <c r="H9" i="14"/>
  <c r="H21" i="14"/>
  <c r="H26" i="14"/>
  <c r="H17" i="14"/>
  <c r="H30" i="14"/>
  <c r="H6" i="14"/>
  <c r="H31" i="14"/>
  <c r="H13" i="14"/>
  <c r="H19" i="14"/>
  <c r="H14" i="14"/>
  <c r="H18" i="14"/>
  <c r="H25" i="14"/>
  <c r="H20" i="14"/>
  <c r="F11" i="14" l="1"/>
  <c r="G11" i="14" s="1"/>
  <c r="F15" i="14" l="1"/>
  <c r="G15" i="14" s="1"/>
  <c r="F16" i="14"/>
  <c r="G16" i="14" s="1"/>
  <c r="F24" i="14"/>
  <c r="G24" i="14" s="1"/>
  <c r="N3" i="14"/>
</calcChain>
</file>

<file path=xl/sharedStrings.xml><?xml version="1.0" encoding="utf-8"?>
<sst xmlns="http://schemas.openxmlformats.org/spreadsheetml/2006/main" count="1097" uniqueCount="818">
  <si>
    <t>APPENDIX 2</t>
  </si>
  <si>
    <t>PAYMENT</t>
  </si>
  <si>
    <r>
      <t>A.</t>
    </r>
    <r>
      <rPr>
        <b/>
        <sz val="7"/>
        <rFont val="Times New Roman"/>
        <family val="1"/>
      </rPr>
      <t xml:space="preserve">    </t>
    </r>
    <r>
      <rPr>
        <b/>
        <sz val="11"/>
        <rFont val="Times New Roman"/>
        <family val="1"/>
      </rPr>
      <t>Payment for Services</t>
    </r>
  </si>
  <si>
    <r>
      <t>1.</t>
    </r>
    <r>
      <rPr>
        <b/>
        <sz val="7"/>
        <rFont val="Times New Roman"/>
        <family val="1"/>
      </rPr>
      <t xml:space="preserve">     </t>
    </r>
    <r>
      <rPr>
        <b/>
        <sz val="11"/>
        <rFont val="Times New Roman"/>
        <family val="1"/>
      </rPr>
      <t>Scheduled Shifts</t>
    </r>
  </si>
  <si>
    <t>Payment for Scheduled Shifts at RCH will be paid at the following hourly rates:</t>
  </si>
  <si>
    <t>Hourly Rates</t>
  </si>
  <si>
    <t>a.       08:00 to 18:00 on weekdays – $225.18 per hour</t>
  </si>
  <si>
    <t xml:space="preserve">b.       18:00 to 23:00 on weekdays – $350.80 per hour </t>
  </si>
  <si>
    <t xml:space="preserve">d.       23:00 to 08:00 on all days - $394.77 per hour </t>
  </si>
  <si>
    <t>Practise Category</t>
  </si>
  <si>
    <t>ANAESD</t>
  </si>
  <si>
    <t>ANAESE</t>
  </si>
  <si>
    <t>ANAESW</t>
  </si>
  <si>
    <t>ANAESN</t>
  </si>
  <si>
    <t xml:space="preserve">e.       08:00 to 23:00 on statutory holidays – $ 350.80 per hour </t>
  </si>
  <si>
    <t xml:space="preserve">c.       08:00 to 23:00 on weekends – $ 350.80 per hour </t>
  </si>
  <si>
    <t xml:space="preserve">Effective 22/23: </t>
  </si>
  <si>
    <t>Vendor</t>
  </si>
  <si>
    <t>Type</t>
  </si>
  <si>
    <t>EffectiveDate(yyyy/mm/dd)</t>
  </si>
  <si>
    <t>InvoiceNumber</t>
  </si>
  <si>
    <t>Description</t>
  </si>
  <si>
    <t>GlAccount</t>
  </si>
  <si>
    <t>Amount</t>
  </si>
  <si>
    <t>Tax</t>
  </si>
  <si>
    <t>StatHours</t>
  </si>
  <si>
    <t>Approver</t>
  </si>
  <si>
    <t>NON</t>
  </si>
  <si>
    <t>InvoiceDate
(yyyy/mm/dd)</t>
  </si>
  <si>
    <t>Overrun</t>
  </si>
  <si>
    <t>CPRP_ID</t>
  </si>
  <si>
    <t>HA_RECORD_ID</t>
  </si>
  <si>
    <t>PRAC_BILLING_NUMBER</t>
  </si>
  <si>
    <t>PRAC_NAME</t>
  </si>
  <si>
    <t>PAYEE_NUMBER</t>
  </si>
  <si>
    <t>ACTUAL_PRACTICE_CATEGORY</t>
  </si>
  <si>
    <t>ACTUAL_RANGE_PLACEMENT</t>
  </si>
  <si>
    <t>ACTUAL_RATE_PAID</t>
  </si>
  <si>
    <t>RRP_SCC</t>
  </si>
  <si>
    <t>RRP_PAID</t>
  </si>
  <si>
    <t>SERVICE_START_DATE</t>
  </si>
  <si>
    <t>SERVICE_END_DATE</t>
  </si>
  <si>
    <t>SERVICE_START_TIME</t>
  </si>
  <si>
    <t>SERVICE_END_TIME</t>
  </si>
  <si>
    <t>SERVICE_TYPE</t>
  </si>
  <si>
    <t>HOURS</t>
  </si>
  <si>
    <t>ACTUAL_FACILITY</t>
  </si>
  <si>
    <t>APP_AMT</t>
  </si>
  <si>
    <t>Atherstone, Michael</t>
  </si>
  <si>
    <t>CC</t>
  </si>
  <si>
    <t>OR</t>
  </si>
  <si>
    <t>Z5030</t>
  </si>
  <si>
    <t>OOR</t>
  </si>
  <si>
    <t>Briggs, Joshua</t>
  </si>
  <si>
    <t>Collins, Ronald</t>
  </si>
  <si>
    <t>On-call</t>
  </si>
  <si>
    <t>Date</t>
  </si>
  <si>
    <t>Family Day</t>
  </si>
  <si>
    <t>Good Friday</t>
  </si>
  <si>
    <t>Easter Monday</t>
  </si>
  <si>
    <t>Victoria Day</t>
  </si>
  <si>
    <t>Canada Day</t>
  </si>
  <si>
    <t>Labour Day</t>
  </si>
  <si>
    <t>National Day for Truth and Reconciliation</t>
  </si>
  <si>
    <t>Thanksgiving Day</t>
  </si>
  <si>
    <t>Christmas Day</t>
  </si>
  <si>
    <t>Boxing Day</t>
  </si>
  <si>
    <t>MSP #</t>
  </si>
  <si>
    <t>Physician Name</t>
  </si>
  <si>
    <t>Errors</t>
  </si>
  <si>
    <t>Statutory Holiday</t>
  </si>
  <si>
    <t>Notes</t>
  </si>
  <si>
    <t>Blais, Alexandre</t>
  </si>
  <si>
    <t>Chadwick, Mairi</t>
  </si>
  <si>
    <t>Cook, Andrew</t>
  </si>
  <si>
    <t>Donald, Sean</t>
  </si>
  <si>
    <t>Gornall, Wayne</t>
  </si>
  <si>
    <t>Holmes, Stuart</t>
  </si>
  <si>
    <t>Ishwarlall, Sujay</t>
  </si>
  <si>
    <t>Mattheus, Catherina</t>
  </si>
  <si>
    <t>Rimmer, Tara</t>
  </si>
  <si>
    <t>Rozenberg, Anna</t>
  </si>
  <si>
    <t>Thakore, Shefali</t>
  </si>
  <si>
    <t>Smith, Philip</t>
  </si>
  <si>
    <t>Sysak, Daniel</t>
  </si>
  <si>
    <t>Thibodeau, Lindi</t>
  </si>
  <si>
    <t>Watson, Jonathan</t>
  </si>
  <si>
    <t>Wong, Chrison</t>
  </si>
  <si>
    <t>Flexer, William</t>
  </si>
  <si>
    <t>Sacevich, Calen</t>
  </si>
  <si>
    <t>Neveling, Christoffel</t>
  </si>
  <si>
    <t>Becotte, Annick</t>
  </si>
  <si>
    <t>Honeywood, Kallie</t>
  </si>
  <si>
    <t>Badh, Charanjit</t>
  </si>
  <si>
    <t>Kothari, Rohan</t>
  </si>
  <si>
    <t>Genuis, Katrina</t>
  </si>
  <si>
    <t>J0445</t>
  </si>
  <si>
    <t>Maguire, Douglas</t>
  </si>
  <si>
    <t>J0349</t>
  </si>
  <si>
    <t>R016047</t>
  </si>
  <si>
    <t>R020389</t>
  </si>
  <si>
    <t>R030918</t>
  </si>
  <si>
    <t>R006017</t>
  </si>
  <si>
    <t>R030230</t>
  </si>
  <si>
    <t>R006018</t>
  </si>
  <si>
    <t>R009362</t>
  </si>
  <si>
    <t>R028295</t>
  </si>
  <si>
    <t>R019872</t>
  </si>
  <si>
    <t>R029945</t>
  </si>
  <si>
    <t>R031039</t>
  </si>
  <si>
    <t>R029687</t>
  </si>
  <si>
    <t>R020283</t>
  </si>
  <si>
    <t>R031229</t>
  </si>
  <si>
    <t>R025807</t>
  </si>
  <si>
    <t>R008204</t>
  </si>
  <si>
    <t>R031081</t>
  </si>
  <si>
    <t>R030202</t>
  </si>
  <si>
    <t>R028014</t>
  </si>
  <si>
    <t>R029703</t>
  </si>
  <si>
    <t>R031513</t>
  </si>
  <si>
    <t>R031912</t>
  </si>
  <si>
    <t>R031913</t>
  </si>
  <si>
    <t>R032217</t>
  </si>
  <si>
    <t>R032204</t>
  </si>
  <si>
    <t>R032584</t>
  </si>
  <si>
    <t>R032432</t>
  </si>
  <si>
    <t>R032828</t>
  </si>
  <si>
    <t>YG</t>
  </si>
  <si>
    <t>BASE</t>
  </si>
  <si>
    <t>Code</t>
  </si>
  <si>
    <t>Allergy Victoria</t>
  </si>
  <si>
    <t>Y0986</t>
  </si>
  <si>
    <t>Arbutus Family Medicine</t>
  </si>
  <si>
    <t>Y1085</t>
  </si>
  <si>
    <t>Y0903</t>
  </si>
  <si>
    <t>Blue Sky Medical Clinic Duncan</t>
  </si>
  <si>
    <t>Y1088</t>
  </si>
  <si>
    <t>Burnside Medical Clinic</t>
  </si>
  <si>
    <t>Y0929</t>
  </si>
  <si>
    <t>Y0786</t>
  </si>
  <si>
    <t>Centered Primary Care Group 1</t>
  </si>
  <si>
    <t>Y0960</t>
  </si>
  <si>
    <t>Centered Primary Care Group 2</t>
  </si>
  <si>
    <t>Y0961</t>
  </si>
  <si>
    <t>Chah Chum Hii Yup Health &amp; Administration Office</t>
  </si>
  <si>
    <t>Y1071</t>
  </si>
  <si>
    <t>Clearview Detox</t>
  </si>
  <si>
    <t>Y0803</t>
  </si>
  <si>
    <t>Y0787</t>
  </si>
  <si>
    <t>Comox Valley Foundry</t>
  </si>
  <si>
    <t>Y1077</t>
  </si>
  <si>
    <t>Cordova Bay Medical Clinic Victoria</t>
  </si>
  <si>
    <t>Y1080</t>
  </si>
  <si>
    <t>Y0790</t>
  </si>
  <si>
    <t>Cowichan PCN</t>
  </si>
  <si>
    <t>Y0844</t>
  </si>
  <si>
    <t>Denman Island Medical Clinic</t>
  </si>
  <si>
    <t>Y1078</t>
  </si>
  <si>
    <t>Y0928</t>
  </si>
  <si>
    <t>Dr. Daniel Evans Family Practice</t>
  </si>
  <si>
    <t>Y1084</t>
  </si>
  <si>
    <t>Eagle Creek Medical Clinic</t>
  </si>
  <si>
    <t>Y0809</t>
  </si>
  <si>
    <t>Esquimalt PCN</t>
  </si>
  <si>
    <t>Y0843</t>
  </si>
  <si>
    <t>Full Circle Medical Clinic</t>
  </si>
  <si>
    <t>Y1092</t>
  </si>
  <si>
    <t>Y0896</t>
  </si>
  <si>
    <t>Gilford Island Community Health Centre and the Kingcome Inlet Health Care Centre</t>
  </si>
  <si>
    <t>Y1076</t>
  </si>
  <si>
    <t>Gorge Urgent Primary Care Centre</t>
  </si>
  <si>
    <t>Y1090</t>
  </si>
  <si>
    <t>Y0791</t>
  </si>
  <si>
    <t>Grow Health</t>
  </si>
  <si>
    <t>Y0931</t>
  </si>
  <si>
    <t>Health Point Care Centre</t>
  </si>
  <si>
    <t>Y0904</t>
  </si>
  <si>
    <t>Hesquiaht Health Centre</t>
  </si>
  <si>
    <t>Y1075</t>
  </si>
  <si>
    <t>Y1072</t>
  </si>
  <si>
    <t>Y0845</t>
  </si>
  <si>
    <t>James Bay UPCC</t>
  </si>
  <si>
    <t>Y0835</t>
  </si>
  <si>
    <t>Keeler Young &amp; McLurg</t>
  </si>
  <si>
    <t>Y0932</t>
  </si>
  <si>
    <t>Kyoquot Health Centre</t>
  </si>
  <si>
    <t>Y0876</t>
  </si>
  <si>
    <t>Lakeside Medical Clinic- Cowichan Valley</t>
  </si>
  <si>
    <t>Y1083</t>
  </si>
  <si>
    <t>Lexitor Medical Clinic</t>
  </si>
  <si>
    <t>Y0933</t>
  </si>
  <si>
    <t>Macoah Community Centre</t>
  </si>
  <si>
    <t>Y1074</t>
  </si>
  <si>
    <t>Y0788</t>
  </si>
  <si>
    <t>Nanaimo Child/Youth Clinic</t>
  </si>
  <si>
    <t>Y0947</t>
  </si>
  <si>
    <t>Nanaimo Family Practice Clinic</t>
  </si>
  <si>
    <t>Y0930</t>
  </si>
  <si>
    <t>Nanaimo Memory Clinic</t>
  </si>
  <si>
    <t>Y0969</t>
  </si>
  <si>
    <t>Nanaimo Substance Use Outreach Office</t>
  </si>
  <si>
    <t>Y1070</t>
  </si>
  <si>
    <t>Y0802</t>
  </si>
  <si>
    <t>North Island Hospital, Comox Valley</t>
  </si>
  <si>
    <t>Y0864</t>
  </si>
  <si>
    <t>NTP Tuscany</t>
  </si>
  <si>
    <t>Y1007</t>
  </si>
  <si>
    <t>Office of Dr C Dumitrescu and Dr C Keller</t>
  </si>
  <si>
    <t>Y1081</t>
  </si>
  <si>
    <t>Office of Dr David Johnson</t>
  </si>
  <si>
    <t>Y1086</t>
  </si>
  <si>
    <t>Y0972</t>
  </si>
  <si>
    <t>Pacific Station Medical Clinic</t>
  </si>
  <si>
    <t>Y0934</t>
  </si>
  <si>
    <t>PFP Doctors Medical Clinic</t>
  </si>
  <si>
    <t>Y0999</t>
  </si>
  <si>
    <t>PFP Shelbourne Family Practice &amp; Maternity</t>
  </si>
  <si>
    <t>Y0998</t>
  </si>
  <si>
    <t>Y0789</t>
  </si>
  <si>
    <t>Quadra Village Medical Centre</t>
  </si>
  <si>
    <t>Y0935</t>
  </si>
  <si>
    <t>Y0792</t>
  </si>
  <si>
    <t>Sea Cove Medical Clinic Comox</t>
  </si>
  <si>
    <t>Y1079</t>
  </si>
  <si>
    <t>Seafield Surgical Centre</t>
  </si>
  <si>
    <t>Y0941</t>
  </si>
  <si>
    <t>Shoreline Medical Clinic - Brentwood</t>
  </si>
  <si>
    <t>Y0936</t>
  </si>
  <si>
    <t>Shoreline Medical Clinic - Sidney</t>
  </si>
  <si>
    <t>Y0937</t>
  </si>
  <si>
    <t>Snuneymuxw Health Centre</t>
  </si>
  <si>
    <t>Y0897</t>
  </si>
  <si>
    <t>Y0801</t>
  </si>
  <si>
    <t>Tiic-Mis-Aq'kin Health Centre</t>
  </si>
  <si>
    <t>Y1073</t>
  </si>
  <si>
    <t>Tuscany Medical</t>
  </si>
  <si>
    <t>Y0959</t>
  </si>
  <si>
    <t>University Plaza</t>
  </si>
  <si>
    <t>Y0958</t>
  </si>
  <si>
    <t>Victoria Memory Clinic</t>
  </si>
  <si>
    <t>Y0970</t>
  </si>
  <si>
    <t>Victoria Native Friendship Centre</t>
  </si>
  <si>
    <t>Y0898</t>
  </si>
  <si>
    <t>View Royal Maternity and Family Practice</t>
  </si>
  <si>
    <t>Y1091</t>
  </si>
  <si>
    <t>View Royal Surgical Centre</t>
  </si>
  <si>
    <t>Y0860</t>
  </si>
  <si>
    <t>Virtual Site</t>
  </si>
  <si>
    <t>Y9998</t>
  </si>
  <si>
    <t>Wellington Medical Clinic</t>
  </si>
  <si>
    <t>Y0971</t>
  </si>
  <si>
    <t>Y0985</t>
  </si>
  <si>
    <t>Westshore CHC</t>
  </si>
  <si>
    <t>Y1008</t>
  </si>
  <si>
    <t>Westshore OAT</t>
  </si>
  <si>
    <t>Y1000</t>
  </si>
  <si>
    <t>Y0962</t>
  </si>
  <si>
    <t>Westwind Medical Clinic</t>
  </si>
  <si>
    <t>Y0938</t>
  </si>
  <si>
    <t>WIC Esquimalt Medical Clinic</t>
  </si>
  <si>
    <t>Y0995</t>
  </si>
  <si>
    <t>WIC Shoreline Medical Brentwood</t>
  </si>
  <si>
    <t>Y0992</t>
  </si>
  <si>
    <t>WIC Shoreline Medical Sidney</t>
  </si>
  <si>
    <t>Y0993</t>
  </si>
  <si>
    <t>WIC West Coast Family Medical Clinic</t>
  </si>
  <si>
    <t>Y0991</t>
  </si>
  <si>
    <t>WIC West Saanich Family Medical Clinic</t>
  </si>
  <si>
    <t>Y0994</t>
  </si>
  <si>
    <t>Y0846</t>
  </si>
  <si>
    <t>Yates &amp; Quadra Integrated Health Centre - PCN</t>
  </si>
  <si>
    <t>Name</t>
  </si>
  <si>
    <t>Y0300</t>
  </si>
  <si>
    <t>Arrowsmith Lodge</t>
  </si>
  <si>
    <t>Y0172</t>
  </si>
  <si>
    <t>Ayre Manor Assisted Living</t>
  </si>
  <si>
    <t>Z8550</t>
  </si>
  <si>
    <t>Bamfield Health Centre</t>
  </si>
  <si>
    <t>Y0173</t>
  </si>
  <si>
    <t>Beacon Hill Villa</t>
  </si>
  <si>
    <t>Y0301</t>
  </si>
  <si>
    <t>Beaufort Clinic</t>
  </si>
  <si>
    <t>Y0174</t>
  </si>
  <si>
    <t>Beckley Farm Lodge</t>
  </si>
  <si>
    <t>Birch Family Medicine Clinic</t>
  </si>
  <si>
    <t>Y0257</t>
  </si>
  <si>
    <t>Campbell River Mental Health &amp; Substance Use Services</t>
  </si>
  <si>
    <t>Y0674</t>
  </si>
  <si>
    <t>Campbell River Mental Health Centre (Act)</t>
  </si>
  <si>
    <t>Y0302</t>
  </si>
  <si>
    <t>Campbell River Youth Clinic</t>
  </si>
  <si>
    <t>Z5080</t>
  </si>
  <si>
    <t>Campbell River – Community Care</t>
  </si>
  <si>
    <t>Y0132</t>
  </si>
  <si>
    <t>Central Island Child and Adolescent Psychiatry Program</t>
  </si>
  <si>
    <t>Y1118</t>
  </si>
  <si>
    <t>Centre Island Surgical Centre (CISC)</t>
  </si>
  <si>
    <t>Z5050</t>
  </si>
  <si>
    <t>Chemainus  Health Care Centre</t>
  </si>
  <si>
    <t>Y0684</t>
  </si>
  <si>
    <t>Coastal Health Unit</t>
  </si>
  <si>
    <t>Y0133</t>
  </si>
  <si>
    <t>Comox Valley Health Centre</t>
  </si>
  <si>
    <t>Y0250</t>
  </si>
  <si>
    <t>Comox Valley Nursing Centre</t>
  </si>
  <si>
    <t>Comox Valley – Community Care</t>
  </si>
  <si>
    <t>Y0140</t>
  </si>
  <si>
    <t>Cool Aid Society</t>
  </si>
  <si>
    <t>Z5070</t>
  </si>
  <si>
    <t>Cormorant Island Health Centre</t>
  </si>
  <si>
    <t>Y0304</t>
  </si>
  <si>
    <t>Cortes Island Health Centre</t>
  </si>
  <si>
    <t>Z2030</t>
  </si>
  <si>
    <t>Cowichan District Hospital</t>
  </si>
  <si>
    <t>Y0305</t>
  </si>
  <si>
    <t>Cowichan Lodge</t>
  </si>
  <si>
    <t>Cowichan – Community Care</t>
  </si>
  <si>
    <t>Y0675</t>
  </si>
  <si>
    <t>Cyf, Bowen Centre</t>
  </si>
  <si>
    <t>Y0266</t>
  </si>
  <si>
    <t>Ditidaht Health Centre</t>
  </si>
  <si>
    <t>Downtown Victoria Urgent &amp; Primary Care Centre UPCC</t>
  </si>
  <si>
    <t>Y0267</t>
  </si>
  <si>
    <t>Duncan Home and Community Care Centre</t>
  </si>
  <si>
    <t>Y0182</t>
  </si>
  <si>
    <t>Duncan Mental Health Centre</t>
  </si>
  <si>
    <t>Y0679</t>
  </si>
  <si>
    <t>Duncan Youth Clinic</t>
  </si>
  <si>
    <t>Y0247</t>
  </si>
  <si>
    <t>Esquimalt Health Unit</t>
  </si>
  <si>
    <t>Y0681</t>
  </si>
  <si>
    <t>Fort Royal</t>
  </si>
  <si>
    <t>Y0178</t>
  </si>
  <si>
    <t>Foul Bay Professional Centre</t>
  </si>
  <si>
    <t>Y0775</t>
  </si>
  <si>
    <t>Foundry Campbell River</t>
  </si>
  <si>
    <t>Y0246</t>
  </si>
  <si>
    <t>Foundry Victoria (Victoria Youth Clinic)</t>
  </si>
  <si>
    <t>Gabriola Medical Clinic</t>
  </si>
  <si>
    <t>Y0306</t>
  </si>
  <si>
    <t>Galiano Island Health Centre</t>
  </si>
  <si>
    <t>Y0673</t>
  </si>
  <si>
    <t>Glengarry Residential Care Facility</t>
  </si>
  <si>
    <t>Y0177</t>
  </si>
  <si>
    <t>Glenwarren Lodge Long Term Care</t>
  </si>
  <si>
    <t>Z8600</t>
  </si>
  <si>
    <t>Gold River Health Centre</t>
  </si>
  <si>
    <t>Z2110</t>
  </si>
  <si>
    <t>Gorge Road Hospital</t>
  </si>
  <si>
    <t>Greater Victoria – Community Care</t>
  </si>
  <si>
    <t>Y0310</t>
  </si>
  <si>
    <t>Halalt Health Unit</t>
  </si>
  <si>
    <t>Y0311</t>
  </si>
  <si>
    <t>Hornby Island Medical Clinic</t>
  </si>
  <si>
    <t>Island Sexual Health - CHC</t>
  </si>
  <si>
    <t>Y0157</t>
  </si>
  <si>
    <t>James Bay Care Centre</t>
  </si>
  <si>
    <t>Y0139</t>
  </si>
  <si>
    <t>James Bay Community Project</t>
  </si>
  <si>
    <t>Y0248</t>
  </si>
  <si>
    <t>John Barsby Community School</t>
  </si>
  <si>
    <t>Z220E</t>
  </si>
  <si>
    <t>Juan De Fuca Residential Care Hospital</t>
  </si>
  <si>
    <t>Y0158</t>
  </si>
  <si>
    <t>Kiwanis Pavilion</t>
  </si>
  <si>
    <t>Z8570</t>
  </si>
  <si>
    <t>Kyuquot Health Centre</t>
  </si>
  <si>
    <t>Z2060</t>
  </si>
  <si>
    <t>Lady Minto / Gulf Islands Hospital</t>
  </si>
  <si>
    <t>Z5060</t>
  </si>
  <si>
    <t>Ladysmith Community Health Centre</t>
  </si>
  <si>
    <t>Y0159</t>
  </si>
  <si>
    <t>Lodge at Broadmead</t>
  </si>
  <si>
    <t>Y0160</t>
  </si>
  <si>
    <t>Luther Court Society</t>
  </si>
  <si>
    <t>Y0312</t>
  </si>
  <si>
    <t>Malahat Health Unit</t>
  </si>
  <si>
    <t>Y0307</t>
  </si>
  <si>
    <t>Mayne Island Health Centre</t>
  </si>
  <si>
    <t>Y0682</t>
  </si>
  <si>
    <t>Metral Drive Office</t>
  </si>
  <si>
    <t>Y0676</t>
  </si>
  <si>
    <t>Mhsu-Courtney/Riverside Facility</t>
  </si>
  <si>
    <t>Z212E</t>
  </si>
  <si>
    <t>Mount Saint Mary Residential Care Hospital</t>
  </si>
  <si>
    <t>Y0161</t>
  </si>
  <si>
    <t>Mount Tolmie Hospital</t>
  </si>
  <si>
    <t>Y0777</t>
  </si>
  <si>
    <t>Mt. Waddington</t>
  </si>
  <si>
    <t>Y0776</t>
  </si>
  <si>
    <t>NIH Comox Valley</t>
  </si>
  <si>
    <t>NTP West Coast</t>
  </si>
  <si>
    <t>Y0251</t>
  </si>
  <si>
    <t>Nanaimo District Senior Secondary School</t>
  </si>
  <si>
    <t>Y1115</t>
  </si>
  <si>
    <t>Nanaimo Eating Disorder Program</t>
  </si>
  <si>
    <t>Y0249</t>
  </si>
  <si>
    <t>Nanaimo Home and Community Care</t>
  </si>
  <si>
    <t>Nanaimo Medical Arts Centre UPCC</t>
  </si>
  <si>
    <t>Y0186</t>
  </si>
  <si>
    <t>Nanaimo Mental Health and Addictions</t>
  </si>
  <si>
    <t>Z5010</t>
  </si>
  <si>
    <t>Nanaimo Regional General Hospital</t>
  </si>
  <si>
    <t>Nanaimo – Community Care</t>
  </si>
  <si>
    <t>Y0152</t>
  </si>
  <si>
    <t>Nanoose First Nations Health</t>
  </si>
  <si>
    <t>Y0313</t>
  </si>
  <si>
    <t>New Horizons</t>
  </si>
  <si>
    <t>Y0162</t>
  </si>
  <si>
    <t>Nigel House Residential Care</t>
  </si>
  <si>
    <t>North Quadra UPCC</t>
  </si>
  <si>
    <t>Y0163</t>
  </si>
  <si>
    <t>Oak Bay Lodge</t>
  </si>
  <si>
    <t>Y0245</t>
  </si>
  <si>
    <t>Oceanside Health Centre</t>
  </si>
  <si>
    <t>Y0180</t>
  </si>
  <si>
    <t>Oceanside Hospice Society</t>
  </si>
  <si>
    <t>Y0677</t>
  </si>
  <si>
    <t>Pacheedaht First Nation Health Centre</t>
  </si>
  <si>
    <t>Y0153</t>
  </si>
  <si>
    <t>Pauquachin Health Centre</t>
  </si>
  <si>
    <t>Y0308</t>
  </si>
  <si>
    <t>Pender Island Health Centre</t>
  </si>
  <si>
    <t>Y0727</t>
  </si>
  <si>
    <t>Penelakut Elementary School</t>
  </si>
  <si>
    <t>Y0678</t>
  </si>
  <si>
    <t>Penelakut Health Unit</t>
  </si>
  <si>
    <t>Y0268</t>
  </si>
  <si>
    <t>Phs Community Services Society</t>
  </si>
  <si>
    <t>Y0183</t>
  </si>
  <si>
    <t>Physician Office - Dr. Montalbetti</t>
  </si>
  <si>
    <t>Y0184</t>
  </si>
  <si>
    <t>Port Alberni Mental Health and Addiction Services</t>
  </si>
  <si>
    <t>Port Alberni – Community Care</t>
  </si>
  <si>
    <t>Y0314</t>
  </si>
  <si>
    <t>Port Alice Health Centre</t>
  </si>
  <si>
    <t>Z8590</t>
  </si>
  <si>
    <t>Port Alice Hospital</t>
  </si>
  <si>
    <t>Z5100</t>
  </si>
  <si>
    <t>Port Hardy Hospital</t>
  </si>
  <si>
    <t>Y0252</t>
  </si>
  <si>
    <t>Port Hardy Primary Health Care Centre</t>
  </si>
  <si>
    <t>Y0315</t>
  </si>
  <si>
    <t>Port Hardy Youth Clinic</t>
  </si>
  <si>
    <t>Y0134</t>
  </si>
  <si>
    <t>Port McNeill Health Clinic</t>
  </si>
  <si>
    <t>Y0253</t>
  </si>
  <si>
    <t>Port McNeill Medical Clinic</t>
  </si>
  <si>
    <t>Z5110</t>
  </si>
  <si>
    <t>Port McNeill and District Hospital</t>
  </si>
  <si>
    <t>Y0261</t>
  </si>
  <si>
    <t>Quatsino Health Clinic</t>
  </si>
  <si>
    <t>Z2040</t>
  </si>
  <si>
    <t>Queen Alexandra Centre For Children's Health</t>
  </si>
  <si>
    <t>Y0269</t>
  </si>
  <si>
    <t>Rapid Access Addictions Medicine Clinic</t>
  </si>
  <si>
    <t>Y0165</t>
  </si>
  <si>
    <t>Resthaven Lodge</t>
  </si>
  <si>
    <t>Y0683</t>
  </si>
  <si>
    <t>Round Building Health Unit</t>
  </si>
  <si>
    <t>Z2010</t>
  </si>
  <si>
    <t>Royal Jubilee Hospital</t>
  </si>
  <si>
    <t>Z2170</t>
  </si>
  <si>
    <t>Saanich Peninsula Hospital</t>
  </si>
  <si>
    <t>Saanich Peninsula – Community Care</t>
  </si>
  <si>
    <t>Y0181</t>
  </si>
  <si>
    <t>Saltspring Island Community Services</t>
  </si>
  <si>
    <t>Y0316</t>
  </si>
  <si>
    <t>Sandringham Care Centre</t>
  </si>
  <si>
    <t>Y0309</t>
  </si>
  <si>
    <t>Saturna Island Medical Clinic</t>
  </si>
  <si>
    <t>Y0166</t>
  </si>
  <si>
    <t>Selkirk Place Residential Care</t>
  </si>
  <si>
    <t>Z2300</t>
  </si>
  <si>
    <t>Seven Oaks Tertiary Mental Health Hospital</t>
  </si>
  <si>
    <t>Y0167</t>
  </si>
  <si>
    <t>Sidney Care Home</t>
  </si>
  <si>
    <t>Sitka Health Centre</t>
  </si>
  <si>
    <t>Y0260</t>
  </si>
  <si>
    <t>Sointula Health Centre</t>
  </si>
  <si>
    <t>Y0778</t>
  </si>
  <si>
    <t>South Island ACT</t>
  </si>
  <si>
    <t>Y1119</t>
  </si>
  <si>
    <t>South Island Surgical Centre (SISC)</t>
  </si>
  <si>
    <t>Z5020</t>
  </si>
  <si>
    <t>St. Joseph's General Hospital</t>
  </si>
  <si>
    <t>Y0319</t>
  </si>
  <si>
    <t>Sunshine Wellness Centre</t>
  </si>
  <si>
    <t>Z8610</t>
  </si>
  <si>
    <t>Tahsis Health Centre</t>
  </si>
  <si>
    <t>Y0170</t>
  </si>
  <si>
    <t>The Heights at Mt. View Residential Care</t>
  </si>
  <si>
    <t>Y0680</t>
  </si>
  <si>
    <t>The Lodge on 4Th</t>
  </si>
  <si>
    <t>Y0169</t>
  </si>
  <si>
    <t>The Salvation Army Sunset Lodge</t>
  </si>
  <si>
    <t>Z8540</t>
  </si>
  <si>
    <t>Tofino General Hospital</t>
  </si>
  <si>
    <t>Z512E</t>
  </si>
  <si>
    <t>Trillium Lodge</t>
  </si>
  <si>
    <t>Y0155</t>
  </si>
  <si>
    <t>Tsartlip Health Centre</t>
  </si>
  <si>
    <t>Y0154</t>
  </si>
  <si>
    <t>Tsawout Health Centre</t>
  </si>
  <si>
    <t>Y0156</t>
  </si>
  <si>
    <t>Tseycum First Nation Health</t>
  </si>
  <si>
    <t>Y0317</t>
  </si>
  <si>
    <t>University of Victoria - Student Health Services</t>
  </si>
  <si>
    <t>Y0000</t>
  </si>
  <si>
    <t>Unknown</t>
  </si>
  <si>
    <t>Y0318</t>
  </si>
  <si>
    <t>Vancouver Island Suspected Child Abuse and Neglect Program</t>
  </si>
  <si>
    <t>Y0303</t>
  </si>
  <si>
    <t>Vancouver Island University</t>
  </si>
  <si>
    <t>Y0171</t>
  </si>
  <si>
    <t>Victoria Chinatown Care Centre</t>
  </si>
  <si>
    <t>Z2020</t>
  </si>
  <si>
    <t>Victoria General Hospital</t>
  </si>
  <si>
    <t>Y0141</t>
  </si>
  <si>
    <t>Victoria Mental Health Centre Eric Martin Pavilion</t>
  </si>
  <si>
    <t>Y0254</t>
  </si>
  <si>
    <t>Victoria Westshore Secondary Schools</t>
  </si>
  <si>
    <t>Z8510</t>
  </si>
  <si>
    <t>West Coast General Hospital</t>
  </si>
  <si>
    <t>Y0783</t>
  </si>
  <si>
    <t>Westshore Urgent Primary Care Centre UPCC</t>
  </si>
  <si>
    <t>Westward Medical Clinic</t>
  </si>
  <si>
    <t>huup¿atu (Health) Centre</t>
  </si>
  <si>
    <t>Direct</t>
  </si>
  <si>
    <t>Indirect</t>
  </si>
  <si>
    <t>Swanstrom, Laura</t>
  </si>
  <si>
    <t>Total
Hours</t>
  </si>
  <si>
    <t>After Hours 
Payment</t>
  </si>
  <si>
    <t>Site</t>
  </si>
  <si>
    <t>Night</t>
  </si>
  <si>
    <t>Base</t>
  </si>
  <si>
    <t>Evening</t>
  </si>
  <si>
    <t>=</t>
  </si>
  <si>
    <t>cells.find(what:="</t>
  </si>
  <si>
    <t>", LookIn:=xlFormulas).Row</t>
  </si>
  <si>
    <t>Contract #</t>
  </si>
  <si>
    <t>Physician Name - 
Last Name, First Name</t>
  </si>
  <si>
    <t>Contract</t>
  </si>
  <si>
    <t>dayorend</t>
  </si>
  <si>
    <t>Shift</t>
  </si>
  <si>
    <t>Cadmin_Other</t>
  </si>
  <si>
    <t>Shift_Start_Time</t>
  </si>
  <si>
    <t>Shift_End_Time</t>
  </si>
  <si>
    <t>Shift_End_Time = Cells.Find(what:="Shift End Time (hh:mm) 15 min incr", LookIn:=xlFormulas).Row</t>
  </si>
  <si>
    <t>Direct = Cells.Find(what:="Direct", LookIn:=xlFormulas).Row</t>
  </si>
  <si>
    <t>Indirect = Cells.Find(what:="Indirect", LookIn:=xlFormulas).Row</t>
  </si>
  <si>
    <t>Cadmin_Other = Cells.Find(what:="Clinical Admin/Other", LookIn:=xlFormulas).Row</t>
  </si>
  <si>
    <t>After Hours</t>
  </si>
  <si>
    <t>Total_Hours</t>
  </si>
  <si>
    <t>After_Hours</t>
  </si>
  <si>
    <t>AfterHours_Pay</t>
  </si>
  <si>
    <t xml:space="preserve">Dim </t>
  </si>
  <si>
    <t xml:space="preserve"> as Long</t>
  </si>
  <si>
    <t>Clinical Admin/ Other</t>
  </si>
  <si>
    <t>EVENING</t>
  </si>
  <si>
    <t>WEEKEND</t>
  </si>
  <si>
    <t>NIGHT</t>
  </si>
  <si>
    <t>STAT</t>
  </si>
  <si>
    <t>HOURS SUBMISSION AND AFTER HOURS INVOICE</t>
  </si>
  <si>
    <t>Base + After hours</t>
  </si>
  <si>
    <t>Columns(</t>
  </si>
  <si>
    <t>).Hidden = True</t>
  </si>
  <si>
    <t>Date = Cells.Find(What:="Date", LookIn:=xlFormulas).column</t>
  </si>
  <si>
    <t>Contract = Cells.Find(What:="Contract*#", LookIn:=xlFormulas).column</t>
  </si>
  <si>
    <t>dayorend = Cells.Find(What:="Weekday*or*Weekend", LookIn:=xlFormulas).column</t>
  </si>
  <si>
    <t>Stat_Lieu = Cells.Find(What:="Stat/Lieu*", LookIn:=xlFormulas).column</t>
  </si>
  <si>
    <t>Shift = Cells.Find(What:="*Scheduled*Unscheduled*", LookIn:=xlFormulas).column</t>
  </si>
  <si>
    <t>ON_OFF_Site = Cells.Find(What:="ON*OFF*SITE*", LookIn:=xlFormulas).column</t>
  </si>
  <si>
    <t>Site = Cells.Find(What:="Site", LookIn:=xlFormulas).column</t>
  </si>
  <si>
    <t>Shift_Start_Time = Cells.Find(What:="Shift*Start*Time*", LookIn:=xlFormulas).column</t>
  </si>
  <si>
    <t>Shift_End_Time = Cells.Find(What:="Shift*End*Time*", LookIn:=xlFormulas).column</t>
  </si>
  <si>
    <t>Total_Shift_Hours = Cells.Find(What:="Total*Hours", LookIn:=xlFormulas).column</t>
  </si>
  <si>
    <t>Direct = Cells.Find(What:="Direct", LookIn:=xlFormulas).column</t>
  </si>
  <si>
    <t>Indirect = Cells.Find(What:="Indirect", LookIn:=xlFormulas).column</t>
  </si>
  <si>
    <t>Cadmin_Other = Cells.Find(What:="Clinical*", LookIn:=xlFormulas).column</t>
  </si>
  <si>
    <t>Base = Cells.Find(What:="Base Hours", LookIn:=xlFormulas).column</t>
  </si>
  <si>
    <t>WeekdayStart = Cells.Find(What:="Weekday*Start*Time", LookIn:=xlFormulas).column</t>
  </si>
  <si>
    <t>WeekdayEnd = Cells.Find(What:="Weekday*End*time", LookIn:=xlFormulas).column</t>
  </si>
  <si>
    <t>WeekdayHours = Cells.Find(What:="Weekday*(8:00-18:00)*Hours", LookIn:=xlFormulas).column</t>
  </si>
  <si>
    <t>WeekdayRate = Cells.Find(What:="Weekday*(08:00-18:00)* Rate", LookIn:=xlFormulas).column</t>
  </si>
  <si>
    <t>WeekdayDollars = Cells.Find(What:="Weekday*Dollars", LookIn:=xlFormulas).column</t>
  </si>
  <si>
    <t>Evening = Cells.Find(What:="After*Hours*Evening", LookIn:=xlFormulas).column</t>
  </si>
  <si>
    <t>EveningStart = Cells.Find(What:="Evening*Start*Time", LookIn:=xlFormulas).column</t>
  </si>
  <si>
    <t>EveningEnd = Cells.Find(What:="Evening*End*time", LookIn:=xlFormulas).column</t>
  </si>
  <si>
    <t>EveningHours = Cells.Find(What:="Evening*(18:00-23:00)*Hours", LookIn:=xlFormulas).column</t>
  </si>
  <si>
    <t>EveningRate = Cells.Find(What:="Evening*(18:00-23:00)*Rate", LookIn:=xlFormulas).column</t>
  </si>
  <si>
    <t>EveningDollars = Cells.Find(What:="Evening*Dollars", LookIn:=xlFormulas).column</t>
  </si>
  <si>
    <t>WeekendStat = Cells.Find(What:="After*Hours*Weekend/Stat", LookIn:=xlFormulas).column</t>
  </si>
  <si>
    <t>WeekendStatStart = Cells.Find(What:="Weekend/Stat*Start*Time", LookIn:=xlFormulas).column</t>
  </si>
  <si>
    <t>WeekendStatEnd = Cells.Find(What:="Weekend/Stat*End*time", LookIn:=xlFormulas).column</t>
  </si>
  <si>
    <t>WeekendStatHours = Cells.Find(What:="Weekend/Stat*(8:00-23:00)*Hours", LookIn:=xlFormulas).column</t>
  </si>
  <si>
    <t>WeekendStatRate = Cells.Find(What:="Weekend/Stat*(8:00-23:00)*Rate", LookIn:=xlFormulas).column</t>
  </si>
  <si>
    <t>WeekendStatDollars = Cells.Find(What:="Weekend/Stat*Dollars", LookIn:=xlFormulas).column</t>
  </si>
  <si>
    <t>Night = Cells.Find(What:="After*Hours*Night", LookIn:=xlFormulas).column</t>
  </si>
  <si>
    <t>NightStart = Cells.Find(What:="Night*Start*Time", LookIn:=xlFormulas).column</t>
  </si>
  <si>
    <t>NightEndd = Cells.Find(What:="Night*End*time", LookIn:=xlFormulas).column</t>
  </si>
  <si>
    <t>NightHours = Cells.Find(What:="Night*(23:00 to 8:00)*Hours", LookIn:=xlFormulas).column</t>
  </si>
  <si>
    <t>NightRate = Cells.Find(What:="Night*(23:00-8:00)*Rate", LookIn:=xlFormulas).column</t>
  </si>
  <si>
    <t>NightDollars = Cells.Find(What:="Night*Dollars", LookIn:=xlFormulas).column</t>
  </si>
  <si>
    <t>Total_Hours = Cells.Find(What:="Base + After Hours", LookIn:=xlFormulas).column</t>
  </si>
  <si>
    <t>After_Hours = Cells.Find(What:="After*Hours", LookIn:=xlFormulas).column</t>
  </si>
  <si>
    <t>AfterHours_Pay = Cells.Find(What:="After*Hours*Payment", LookIn:=xlFormulas).column</t>
  </si>
  <si>
    <t>Notes = Cells.Find(What:="Notes*", LookIn:=xlFormulas).column</t>
  </si>
  <si>
    <t>Errors = Cells.Find(What:="Errors", LookIn:=xlFormulas).column</t>
  </si>
  <si>
    <t>Stat_Lieu</t>
  </si>
  <si>
    <t>ON_OFF_Site</t>
  </si>
  <si>
    <t>Total_Shift_Hours</t>
  </si>
  <si>
    <t>WeekdayStart</t>
  </si>
  <si>
    <t>WeekdayEnd</t>
  </si>
  <si>
    <t>WeekdayHours</t>
  </si>
  <si>
    <t>WeekdayRate</t>
  </si>
  <si>
    <t>WeekdayDollars</t>
  </si>
  <si>
    <t>EveningStart</t>
  </si>
  <si>
    <t>EveningEnd</t>
  </si>
  <si>
    <t>EveningHours</t>
  </si>
  <si>
    <t>EveningRate</t>
  </si>
  <si>
    <t>EveningDollars</t>
  </si>
  <si>
    <t>WeekendStat</t>
  </si>
  <si>
    <t>WeekendStatStart</t>
  </si>
  <si>
    <t>WeekendStatEnd</t>
  </si>
  <si>
    <t>WeekendStatHours</t>
  </si>
  <si>
    <t>WeekendStatRate</t>
  </si>
  <si>
    <t>WeekendStatDollars</t>
  </si>
  <si>
    <t>NightStart</t>
  </si>
  <si>
    <t>NightEndd</t>
  </si>
  <si>
    <t>NightHours</t>
  </si>
  <si>
    <t>NightRate</t>
  </si>
  <si>
    <t>NightDollars</t>
  </si>
  <si>
    <t>Date:</t>
  </si>
  <si>
    <t>I certify that this invoice is for actual hours worked as documented (consistent with the terms of the contract)</t>
  </si>
  <si>
    <t>Not on List</t>
  </si>
  <si>
    <t>Contract/ Program</t>
  </si>
  <si>
    <t>Provider Name/ Group:</t>
  </si>
  <si>
    <t>Entering shift details</t>
  </si>
  <si>
    <t>Show/Hide Details</t>
  </si>
  <si>
    <t>Clear Invoice</t>
  </si>
  <si>
    <t>Calculate Invoice</t>
  </si>
  <si>
    <t>Stat/Lieu Day
 (Auto-
populate)</t>
  </si>
  <si>
    <t>If you know your contract number enter it here.</t>
  </si>
  <si>
    <t>If this is not a group invoice enter your MSP# here.</t>
  </si>
  <si>
    <t>This is a Calculated field (end time minus start time)</t>
  </si>
  <si>
    <t>Date of Service</t>
  </si>
  <si>
    <t>Enter Direct Patient care hours worked during the shift</t>
  </si>
  <si>
    <t>Enter Non-Patient care hours worked during the shift including Clinical Administration time or Travel</t>
  </si>
  <si>
    <t>This includes all hours in the shift</t>
  </si>
  <si>
    <t>This is a total of the hours in the shift that qualify for after hours premiums</t>
  </si>
  <si>
    <t>After hours payment is calculated based on the after hours shift times multiplied by the applicable rate</t>
  </si>
  <si>
    <t>Calculated field will populate by using the Calculate button</t>
  </si>
  <si>
    <t>Overlap:</t>
  </si>
  <si>
    <t>Identified overlapping shifts on the same day by the same provider</t>
  </si>
  <si>
    <t>Go back to adjust the times to correct</t>
  </si>
  <si>
    <t>Once corrected press the "Calculate" button</t>
  </si>
  <si>
    <t xml:space="preserve">Go back to those columns and correct. </t>
  </si>
  <si>
    <t>Once corrected press the "Calculate" button again</t>
  </si>
  <si>
    <t>Checks that direct+indirect+Other Hours columns balance with Total Hours covered by the shift</t>
  </si>
  <si>
    <t>Checks that there are no overlapping shifts for the same provider on the same day</t>
  </si>
  <si>
    <t>after hours premium calculations</t>
  </si>
  <si>
    <t>Unbalanced:</t>
  </si>
  <si>
    <t>when Direct/Indirect Other hours column do not add up to the total hours then a message of "Unbalanced" will appear</t>
  </si>
  <si>
    <t>This field will pre-populate with "Stat" for all stats and stats in lieu</t>
  </si>
  <si>
    <t>Enter Indirect Patient care hours worked during the shift</t>
  </si>
  <si>
    <t>NonPatient/Other</t>
  </si>
  <si>
    <t>Hide/Unhide Lines</t>
  </si>
  <si>
    <t>Buttons:</t>
  </si>
  <si>
    <t>Features:</t>
  </si>
  <si>
    <t>The Provider Name or "Group" and Date is recorded in the background</t>
  </si>
  <si>
    <t>The Date is populated in cell below</t>
  </si>
  <si>
    <t>Physician/ Group Validation (Drop Down)</t>
  </si>
  <si>
    <t>The date will populate below</t>
  </si>
  <si>
    <t>Physician_Comp@islandhealth.ca</t>
  </si>
  <si>
    <t>Contact Us</t>
  </si>
  <si>
    <t>Any questions/ concerns? Contact:</t>
  </si>
  <si>
    <t xml:space="preserve">Only calculates the after hour premiums payable. </t>
  </si>
  <si>
    <t>Payment for other hours will be done manually by Physician Compensation according to contract terms and applicable rates.</t>
  </si>
  <si>
    <t>Need more lines? Submit a separate invoice</t>
  </si>
  <si>
    <t>Calculates after hour premiums for qualifying timeframes</t>
  </si>
  <si>
    <t xml:space="preserve">Once the invoice is complete and the calculation button has been clicked the error are cleared then </t>
  </si>
  <si>
    <t>This means that the invoice is for actual hours worked as documented</t>
  </si>
  <si>
    <t>Multi</t>
  </si>
  <si>
    <t>Certification Authority (CA) Approval (enter name):</t>
  </si>
  <si>
    <t>The CA name and date is recorded in the background</t>
  </si>
  <si>
    <t>Certification authority to enter their name in this field (no electronic signature or copy signature)</t>
  </si>
  <si>
    <t>Physician_Comp@Islandhealth.ca</t>
  </si>
  <si>
    <t>Direct/ Indirect &amp; NonPatient/ Other must add up to Total Hours</t>
  </si>
  <si>
    <t>Contract/ Program Name</t>
  </si>
  <si>
    <r>
      <t xml:space="preserve">Stat/Lieu Day
</t>
    </r>
    <r>
      <rPr>
        <b/>
        <sz val="12"/>
        <color rgb="FFFFFF00"/>
        <rFont val="Calibri"/>
        <family val="2"/>
        <scheme val="minor"/>
      </rPr>
      <t xml:space="preserve"> (Auto-
populate)</t>
    </r>
  </si>
  <si>
    <t>I confirm to the best of my knowledge that the hours were worked 
(consistent with the terms of the contract)</t>
  </si>
  <si>
    <t xml:space="preserve">Comox Valley Hospital </t>
  </si>
  <si>
    <t xml:space="preserve">Eric Martin Pavilion </t>
  </si>
  <si>
    <t>Greater Victoria - Community Care</t>
  </si>
  <si>
    <t xml:space="preserve">Nanaimo Urgent Primary Care Centre </t>
  </si>
  <si>
    <t>Office of Dr T Chaudhry and Dr A Waheed</t>
  </si>
  <si>
    <t>PCN NTP GP Fifth Street Family Practice</t>
  </si>
  <si>
    <t xml:space="preserve">The John Howard Society of the North Island </t>
  </si>
  <si>
    <t xml:space="preserve">Victoria Youth Clinic Society </t>
  </si>
  <si>
    <t>Campbell River Hospital</t>
  </si>
  <si>
    <t>Indirect.</t>
  </si>
  <si>
    <t>Effective April 1, 2023, the recently negotiated and ratified 2022 Physician Master Agreement (PMA) between the Doctors of BC and the Ministry of Health created new hourly reporting obligations for physicians providing services under Alternative Payment Subsidiary Agreement (APSA) service contracts and established After Hours Premium (AHP) payments for physicians providing services under APSA service contracts. Reporting requirements and premium eligibility information are detailed below.</t>
  </si>
  <si>
    <t>APSA Service Contract Hours Reporting</t>
  </si>
  <si>
    <t>Under the 2022 PMA, physicians working under APSA service contracts must report hours spent providing services with the following information:</t>
  </si>
  <si>
    <t>·        Date of service;</t>
  </si>
  <si>
    <t>·        Location of service, identified as “on-site” or “off-site”;</t>
  </si>
  <si>
    <t>·        For scheduled services, start and stop times rounded to the nearest 15 minute increment. Where scheduled services are provided more than 30 minutes apart within the same day, separate daily entries are required; and,</t>
  </si>
  <si>
    <t>·        For unscheduled services, total hours rounded to the nearest 15 minute increment.</t>
  </si>
  <si>
    <t xml:space="preserve">Please note that we will still require each daily hour reporting entry be separated into Direct, Indirect, and Non-Patient care hours. </t>
  </si>
  <si>
    <t>After-Hours Premiums</t>
  </si>
  <si>
    <t>In addition to clinical service contract hourly rates, AHPs will be paid for clinical services provided within a Health Authority Facility as follows:</t>
  </si>
  <si>
    <t>·        Evening (1800 to 2300) $25 per hour;</t>
  </si>
  <si>
    <t>·        Nights (2300 to 0800) $35 per hour; and,</t>
  </si>
  <si>
    <t>·        Weekends/Holidays (0800 to 2300) $25 per hour.</t>
  </si>
  <si>
    <t>In order to receive AHP payments, invoicing for all scheduled and unscheduled services provided after hours must include:</t>
  </si>
  <si>
    <t>·        Date of service</t>
  </si>
  <si>
    <t>·        Health Authority Facility name; and,</t>
  </si>
  <si>
    <t>·        Start and stop time rounded to the nearest 15-minute increment.</t>
  </si>
  <si>
    <t>Support for New Reporting Obligations:</t>
  </si>
  <si>
    <t>The reporting obligations created by the 2022 PMA represent a significant process change for Island Health Medical Staff Contracts and Compensation. Due to time constraints, this excel-based invoice template will be used to report hours until such time that a more sophisticated tool and system can be developed.</t>
  </si>
  <si>
    <t>We sincerely appreciate your collaboration and cooperation as we implement this change.</t>
  </si>
  <si>
    <t>If you have any questions please reach out to Physician Compensation at:</t>
  </si>
  <si>
    <t>Physician_comp@islandhealth.ca</t>
  </si>
  <si>
    <t>Invoice Field Details</t>
  </si>
  <si>
    <t>Indicate the program for which you are submitting an invoice.</t>
  </si>
  <si>
    <t>If you have more than 1 contract that requires invoice submission, you must submit a separate invoice for each.</t>
  </si>
  <si>
    <t>For Individual Providers: Enter Your Name as Last name, First name</t>
  </si>
  <si>
    <t>For Groups: Type "Group" (ensuring correct spelling)</t>
  </si>
  <si>
    <t>Please submit all physician hours for the group on the same invoice.</t>
  </si>
  <si>
    <t>MSP#</t>
  </si>
  <si>
    <t>Do your best to fill in this field as it helps to ensure we are recording and paying the correct physician</t>
  </si>
  <si>
    <t>Date of Service: Enter as dd/mm/yy or mm/dd/yy (you can see the format that your computer supports in the</t>
  </si>
  <si>
    <t>bottom right corner of your screen. If entered correctly, the format will correct itself to show the day of the week and the date)</t>
  </si>
  <si>
    <t>Refer to definitions in contract terms</t>
  </si>
  <si>
    <t>Refer to applicable category and definitions in contract terms</t>
  </si>
  <si>
    <t>Terms of the contract may indicate that an explanation of what was done during the Clinical Admin/ Other</t>
  </si>
  <si>
    <t>category time is provided. Enter here if so.</t>
  </si>
  <si>
    <t>potential errors generated by "Calculate" button:</t>
  </si>
  <si>
    <t xml:space="preserve">Expands and collapses columns that show the backup for total hours in shift and </t>
  </si>
  <si>
    <t>This will hide or unhide the blank lines in the invoice</t>
  </si>
  <si>
    <t>Resets and deletes all previously populated fields in invoice</t>
  </si>
  <si>
    <t>use the drop down to indicate "Yes"</t>
  </si>
  <si>
    <t>Background</t>
  </si>
  <si>
    <t>Y/N</t>
  </si>
  <si>
    <r>
      <t xml:space="preserve">Physician/ Group 
Validation </t>
    </r>
    <r>
      <rPr>
        <b/>
        <sz val="14"/>
        <color rgb="FFC00000"/>
        <rFont val="Calibri"/>
        <family val="2"/>
        <scheme val="minor"/>
      </rPr>
      <t>(Y/N)</t>
    </r>
  </si>
  <si>
    <t>Need Assistance? Contact:</t>
  </si>
  <si>
    <t>V1.0</t>
  </si>
  <si>
    <t>Using Island Health email, forward invoice to Certification Authority (CA)</t>
  </si>
  <si>
    <t>Once Approved by CA forward to:</t>
  </si>
  <si>
    <t>Base Hours</t>
  </si>
  <si>
    <t>Weekday 
Start Time</t>
  </si>
  <si>
    <t>Weekday 
End time</t>
  </si>
  <si>
    <t>Weekday
Hours</t>
  </si>
  <si>
    <t>Weekday 
Rate</t>
  </si>
  <si>
    <t>Weekday 
Dollars</t>
  </si>
  <si>
    <t>After Hours Evening</t>
  </si>
  <si>
    <t>Evening 
Start Time</t>
  </si>
  <si>
    <t>Evening 
End time</t>
  </si>
  <si>
    <t>Evening 
(18:00-23:00) Hours</t>
  </si>
  <si>
    <t>Evening (18:00-23:00)
 Rate</t>
  </si>
  <si>
    <t>Evening 
Dollars</t>
  </si>
  <si>
    <t>After Hours Weekend/Stat</t>
  </si>
  <si>
    <t>Weekend/Stat 
Start Time</t>
  </si>
  <si>
    <t>Weekend/Stat 
End time</t>
  </si>
  <si>
    <t>Weekend/Stat 
(8:00-23:00) 
Hours</t>
  </si>
  <si>
    <t>Weekend/Stat 
(8:00-23:00)
 Rate</t>
  </si>
  <si>
    <t>Weekend/Stat
 Dollars</t>
  </si>
  <si>
    <t>After Hours Night</t>
  </si>
  <si>
    <t>Night 
Start Time</t>
  </si>
  <si>
    <t>Night 
End time</t>
  </si>
  <si>
    <t>Night 
(23:00 to 8:00) 
Hours</t>
  </si>
  <si>
    <t>Night 
(23:00-8:00) 
Rate</t>
  </si>
  <si>
    <t>Night 
Dollars</t>
  </si>
  <si>
    <t>After Hours.</t>
  </si>
  <si>
    <t>Physician Approve</t>
  </si>
  <si>
    <t>Signing Authority</t>
  </si>
  <si>
    <t>Reporting PD</t>
  </si>
  <si>
    <t>Site2</t>
  </si>
  <si>
    <t>Contract # (one contract per invoice):</t>
  </si>
  <si>
    <t>Do not include breaks/ vacation/ leaves/work on other contracts.
 Where break &gt;=30 min please add a new line</t>
  </si>
  <si>
    <t/>
  </si>
  <si>
    <r>
      <t xml:space="preserve">Weekday or
 Weekend </t>
    </r>
    <r>
      <rPr>
        <b/>
        <sz val="12"/>
        <color rgb="FFFFFF00"/>
        <rFont val="Calibri"/>
        <family val="2"/>
        <scheme val="minor"/>
      </rPr>
      <t>(Auto-
populate)</t>
    </r>
  </si>
  <si>
    <t>Y</t>
  </si>
  <si>
    <t>N</t>
  </si>
  <si>
    <t>Y-Yes</t>
  </si>
  <si>
    <t>N-No</t>
  </si>
  <si>
    <r>
      <t xml:space="preserve">Only time worked </t>
    </r>
    <r>
      <rPr>
        <b/>
        <i/>
        <sz val="10"/>
        <rFont val="Arial"/>
        <family val="2"/>
      </rPr>
      <t>on site</t>
    </r>
    <r>
      <rPr>
        <i/>
        <sz val="10"/>
        <rFont val="Arial"/>
        <family val="2"/>
      </rPr>
      <t xml:space="preserve"> will be eligible for After Hours premiums</t>
    </r>
  </si>
  <si>
    <t>Must enter in 15 minute increments only</t>
  </si>
  <si>
    <t>Total 
Hours</t>
  </si>
  <si>
    <t>Invoices are recommended be transmitted via an Island Health email address. Using a Non-Island Health email address may cause delivery delays due to security considerations.</t>
  </si>
  <si>
    <r>
      <t xml:space="preserve">Shift Start Time
</t>
    </r>
    <r>
      <rPr>
        <b/>
        <sz val="12"/>
        <color rgb="FFFFFF00"/>
        <rFont val="Calibri"/>
        <family val="2"/>
        <scheme val="minor"/>
      </rPr>
      <t xml:space="preserve">(hh:mm) 
round to 15 min </t>
    </r>
  </si>
  <si>
    <r>
      <t xml:space="preserve">Shift End Time
</t>
    </r>
    <r>
      <rPr>
        <b/>
        <sz val="12"/>
        <color rgb="FFFFFF00"/>
        <rFont val="Calibri"/>
        <family val="2"/>
        <scheme val="minor"/>
      </rPr>
      <t>(hh:mm) 
round to 15 min</t>
    </r>
  </si>
  <si>
    <t>Enter 00:00 for midnight</t>
  </si>
  <si>
    <t>Facility name 
(on each line)</t>
  </si>
  <si>
    <t>Weekday or Weekend
 (Auto-
populate)</t>
  </si>
  <si>
    <t>This field will pre-populate with "Weekday" or "Weekend" based on the date entered</t>
  </si>
  <si>
    <t>Shift Start Time
(hh:mm) 
15 minute increments</t>
  </si>
  <si>
    <t>Shift End Time
(hh:mm) 
15 minute increments</t>
  </si>
  <si>
    <r>
      <t xml:space="preserve">Shift 
Scheduled
</t>
    </r>
    <r>
      <rPr>
        <b/>
        <sz val="12"/>
        <color rgb="FFFFFF00"/>
        <rFont val="Calibri"/>
        <family val="2"/>
        <scheme val="minor"/>
      </rPr>
      <t>Y/N (drop down / case sensitive)</t>
    </r>
  </si>
  <si>
    <t>Shift 
Scheduled/ Unscheduled
(Drop down / case sensitive)</t>
  </si>
  <si>
    <r>
      <t xml:space="preserve">Onsite
</t>
    </r>
    <r>
      <rPr>
        <b/>
        <sz val="12"/>
        <color rgb="FFFFFF00"/>
        <rFont val="Calibri"/>
        <family val="2"/>
        <scheme val="minor"/>
      </rPr>
      <t>Y/N (drop down / case sensitive)</t>
    </r>
  </si>
  <si>
    <t>Onsite (Drop Down / case sensitive)</t>
  </si>
  <si>
    <t>Enter a new line when break in service equal to or greater than 30 minutes</t>
  </si>
  <si>
    <t>Direct/ Indirect &amp; NonPatient/ Other must add up to Total Hours or lines will be shaded orange</t>
  </si>
  <si>
    <t>If cells turn Orange this indicates an error to be corrected.</t>
  </si>
  <si>
    <t xml:space="preserve">Cells will turn green if Non Patient / Other hours are populated. </t>
  </si>
  <si>
    <t>Please explain what work was done during that time. This work must be allowable as per your contract terms.</t>
  </si>
  <si>
    <t>Practitioner Name - 
Last Name, First Name</t>
  </si>
  <si>
    <t>Explain Other i.e. Clinical Admin 
(must be allowable in contract terms)</t>
  </si>
  <si>
    <t>Practitioner MSP#</t>
  </si>
  <si>
    <t>Use 24 hour clock and ":" (i.e.: 18:45)</t>
  </si>
  <si>
    <t>Enter physician's name. Please do not use shortened/nicknames for last names</t>
  </si>
  <si>
    <t>New Year's Day</t>
  </si>
  <si>
    <t>B.C. Day</t>
  </si>
  <si>
    <t>Remembrance Day</t>
  </si>
  <si>
    <t>Boxing Day (in lieu day)</t>
  </si>
  <si>
    <t>Christmas Day (in lieu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</si>
</sst>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_);_(* \(#,##0.00\);_(* &quot;-&quot;??_);_(@_)"/>
    <numFmt numFmtId="165" formatCode="_(&quot;$&quot;* #,##0.00_);_(&quot;$&quot;* \(#,##0.00\);_(&quot;$&quot;* &quot;-&quot;??_);_(@_)"/>
    <numFmt numFmtId="166" formatCode="mmmm\-yy"/>
    <numFmt numFmtId="167" formatCode="mmm\ dd\ yyyy"/>
    <numFmt numFmtId="168" formatCode="[$-F800]dddd\,\ mmmm\ dd\,\ yyyy"/>
    <numFmt numFmtId="169" formatCode="[$-1009]d/mmm/yy;@"/>
    <numFmt numFmtId="170" formatCode="yyyy/mm/dd;@"/>
    <numFmt numFmtId="171" formatCode="m/d/yyyy"/>
    <numFmt numFmtId="172" formatCode="dddd\ mmm\ dd\ yyyy"/>
    <numFmt numFmtId="173" formatCode="hh:mm"/>
    <numFmt numFmtId="174" formatCode="_(* #,##0.0_);_(* \(#,##0.0\);_(* &quot;-&quot;??_);_(@_)"/>
    <numFmt numFmtId="175" formatCode="ddd\ mmm\ dd\ yyyy"/>
    <numFmt numFmtId="176" formatCode="[$-1009]mmmm\ d\,\ yyyy;@"/>
    <numFmt numFmtId="177" formatCode="dd/mmm/yyyy"/>
    <numFmt numFmtId="178" formatCode="_(* #,##0.00000_);_(* \(#,##0.00000\);_(* &quot;-&quot;??_);_(@_)"/>
    <numFmt numFmtId="179" formatCode="_(* #,##0.000000_);_(* \(#,##0.000000\);_(* &quot;-&quot;??_);_(@_)"/>
    <numFmt numFmtId="180" formatCode="0.0000000000000000000000000"/>
    <numFmt numFmtId="181" formatCode="[hh]:mm"/>
  </numFmts>
  <fonts count="56" x14ac:knownFonts="1">
    <font>
      <sz val="10"/>
      <name val="Arial"/>
    </font>
    <font>
      <sz val="10"/>
      <name val="Arial"/>
      <family val="2"/>
    </font>
    <font>
      <b/>
      <sz val="12"/>
      <name val="Arial"/>
      <family val="2"/>
    </font>
    <font>
      <sz val="10"/>
      <name val="Arial"/>
      <family val="2"/>
    </font>
    <font>
      <b/>
      <u/>
      <sz val="10"/>
      <name val="Arial"/>
      <family val="2"/>
    </font>
    <font>
      <b/>
      <sz val="14"/>
      <name val="Calibri"/>
      <family val="2"/>
    </font>
    <font>
      <b/>
      <sz val="11"/>
      <name val="Times New Roman"/>
      <family val="1"/>
    </font>
    <font>
      <sz val="11"/>
      <name val="Times New Roman"/>
      <family val="1"/>
    </font>
    <font>
      <b/>
      <sz val="7"/>
      <name val="Times New Roman"/>
      <family val="1"/>
    </font>
    <font>
      <u/>
      <sz val="22"/>
      <name val="Times New Roman"/>
      <family val="1"/>
    </font>
    <font>
      <sz val="11"/>
      <color rgb="FF000000"/>
      <name val="Calibri"/>
      <family val="2"/>
      <charset val="1"/>
    </font>
    <font>
      <sz val="11"/>
      <color indexed="8"/>
      <name val="Calibri"/>
      <family val="2"/>
      <scheme val="minor"/>
    </font>
    <font>
      <sz val="11"/>
      <name val="Calibri"/>
      <family val="2"/>
    </font>
    <font>
      <b/>
      <sz val="11"/>
      <color theme="1"/>
      <name val="Calibri"/>
      <family val="2"/>
      <scheme val="minor"/>
    </font>
    <font>
      <sz val="10"/>
      <color theme="1"/>
      <name val="Arial"/>
      <family val="2"/>
    </font>
    <font>
      <b/>
      <sz val="11"/>
      <color indexed="8"/>
      <name val="Calibri"/>
      <family val="2"/>
      <scheme val="minor"/>
    </font>
    <font>
      <sz val="16"/>
      <name val="Calibri"/>
      <family val="2"/>
    </font>
    <font>
      <sz val="10"/>
      <color theme="1"/>
      <name val="Arial"/>
      <family val="2"/>
    </font>
    <font>
      <b/>
      <sz val="12"/>
      <name val="Calibri"/>
      <family val="2"/>
      <scheme val="minor"/>
    </font>
    <font>
      <b/>
      <sz val="12"/>
      <color theme="0"/>
      <name val="Calibri"/>
      <family val="2"/>
      <scheme val="minor"/>
    </font>
    <font>
      <b/>
      <sz val="12"/>
      <color rgb="FFFF0000"/>
      <name val="Calibri"/>
      <family val="2"/>
      <scheme val="minor"/>
    </font>
    <font>
      <b/>
      <sz val="12"/>
      <color theme="1"/>
      <name val="Calibri"/>
      <family val="2"/>
      <scheme val="minor"/>
    </font>
    <font>
      <sz val="12"/>
      <color rgb="FFFF0000"/>
      <name val="Calibri"/>
      <family val="2"/>
      <scheme val="minor"/>
    </font>
    <font>
      <sz val="12"/>
      <name val="Calibri"/>
      <family val="2"/>
      <scheme val="minor"/>
    </font>
    <font>
      <sz val="12"/>
      <color theme="0"/>
      <name val="Calibri"/>
      <family val="2"/>
      <scheme val="minor"/>
    </font>
    <font>
      <b/>
      <u/>
      <sz val="12"/>
      <name val="Calibri"/>
      <family val="2"/>
      <scheme val="minor"/>
    </font>
    <font>
      <b/>
      <u/>
      <sz val="18"/>
      <name val="Calibri"/>
      <family val="2"/>
      <scheme val="minor"/>
    </font>
    <font>
      <b/>
      <sz val="16"/>
      <name val="Calibri"/>
      <family val="2"/>
      <scheme val="minor"/>
    </font>
    <font>
      <b/>
      <sz val="16"/>
      <color theme="0"/>
      <name val="Calibri"/>
      <family val="2"/>
      <scheme val="minor"/>
    </font>
    <font>
      <b/>
      <sz val="14"/>
      <name val="Calibri"/>
      <family val="2"/>
      <scheme val="minor"/>
    </font>
    <font>
      <b/>
      <sz val="10"/>
      <name val="Arial"/>
      <family val="2"/>
    </font>
    <font>
      <b/>
      <sz val="10"/>
      <color theme="0"/>
      <name val="Arial"/>
      <family val="2"/>
    </font>
    <font>
      <b/>
      <i/>
      <sz val="12"/>
      <name val="Calibri"/>
      <family val="2"/>
      <scheme val="minor"/>
    </font>
    <font>
      <sz val="10"/>
      <color theme="4" tint="-0.249977111117893"/>
      <name val="Arial"/>
      <family val="2"/>
    </font>
    <font>
      <u/>
      <sz val="10"/>
      <color theme="10"/>
      <name val="Arial"/>
      <family val="2"/>
    </font>
    <font>
      <sz val="11"/>
      <color rgb="FFC00000"/>
      <name val="Calibri"/>
      <family val="2"/>
    </font>
    <font>
      <b/>
      <i/>
      <sz val="10"/>
      <name val="Arial"/>
      <family val="2"/>
    </font>
    <font>
      <u/>
      <sz val="11"/>
      <color theme="10"/>
      <name val="Arial"/>
      <family val="2"/>
    </font>
    <font>
      <i/>
      <sz val="12"/>
      <name val="Calibri"/>
      <family val="2"/>
      <scheme val="minor"/>
    </font>
    <font>
      <b/>
      <sz val="14"/>
      <color rgb="FFC00000"/>
      <name val="Calibri"/>
      <family val="2"/>
      <scheme val="minor"/>
    </font>
    <font>
      <b/>
      <sz val="22"/>
      <color theme="4" tint="-0.249977111117893"/>
      <name val="Calibri"/>
      <family val="2"/>
      <scheme val="minor"/>
    </font>
    <font>
      <b/>
      <sz val="12"/>
      <color rgb="FFFFFF00"/>
      <name val="Calibri"/>
      <family val="2"/>
      <scheme val="minor"/>
    </font>
    <font>
      <sz val="10"/>
      <color rgb="FFFF0000"/>
      <name val="Arial"/>
      <family val="2"/>
    </font>
    <font>
      <b/>
      <sz val="12"/>
      <color theme="4" tint="-0.249977111117893"/>
      <name val="Calibri"/>
      <family val="2"/>
      <scheme val="minor"/>
    </font>
    <font>
      <b/>
      <sz val="12"/>
      <color rgb="FF0066FF"/>
      <name val="Calibri"/>
      <family val="2"/>
      <scheme val="minor"/>
    </font>
    <font>
      <sz val="12"/>
      <color rgb="FF141414"/>
      <name val="Calibri"/>
      <family val="2"/>
      <scheme val="minor"/>
    </font>
    <font>
      <b/>
      <sz val="12"/>
      <color rgb="FFC00000"/>
      <name val="Calibri"/>
      <family val="2"/>
      <scheme val="minor"/>
    </font>
    <font>
      <u/>
      <sz val="12"/>
      <color theme="10"/>
      <name val="Calibri"/>
      <family val="2"/>
      <scheme val="minor"/>
    </font>
    <font>
      <b/>
      <sz val="18"/>
      <name val="Calibri"/>
      <family val="2"/>
      <scheme val="minor"/>
    </font>
    <font>
      <i/>
      <sz val="10"/>
      <name val="Arial"/>
      <family val="2"/>
    </font>
    <font>
      <b/>
      <i/>
      <sz val="12"/>
      <color rgb="FFFF0000"/>
      <name val="Calibri"/>
      <family val="2"/>
      <scheme val="minor"/>
    </font>
    <font>
      <b/>
      <sz val="12"/>
      <color theme="4" tint="-0.249977111117893"/>
      <name val="Calibri"/>
      <family val="2"/>
      <scheme val="minor"/>
    </font>
    <font>
      <b/>
      <sz val="12"/>
      <color theme="0"/>
      <name val="Calibri"/>
      <family val="2"/>
      <scheme val="minor"/>
    </font>
    <font>
      <b/>
      <sz val="12"/>
      <color rgb="FF0066FF"/>
      <name val="Calibri"/>
      <family val="2"/>
      <scheme val="minor"/>
    </font>
    <font>
      <sz val="12"/>
      <color rgb="FF0066FF"/>
      <name val="Calibri"/>
      <family val="2"/>
      <scheme val="minor"/>
    </font>
    <font>
      <sz val="11"/>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FFCC"/>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rgb="FFFFFFCC"/>
        <bgColor theme="4" tint="0.79998168889431442"/>
      </patternFill>
    </fill>
    <fill>
      <patternFill patternType="solid">
        <fgColor theme="0" tint="-0.14999847407452621"/>
        <bgColor indexed="64"/>
      </patternFill>
    </fill>
    <fill>
      <patternFill patternType="solid">
        <fgColor rgb="FFCCFFCC"/>
        <bgColor theme="4" tint="0.79998168889431442"/>
      </patternFill>
    </fill>
    <fill>
      <patternFill patternType="solid">
        <fgColor theme="4"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ck">
        <color indexed="64"/>
      </right>
      <top style="thin">
        <color indexed="64"/>
      </top>
      <bottom/>
      <diagonal/>
    </border>
    <border>
      <left/>
      <right style="thick">
        <color indexed="64"/>
      </right>
      <top/>
      <bottom style="thin">
        <color indexed="64"/>
      </bottom>
      <diagonal/>
    </border>
    <border>
      <left/>
      <right/>
      <top style="thin">
        <color theme="4" tint="0.39997558519241921"/>
      </top>
      <bottom/>
      <diagonal/>
    </border>
    <border>
      <left/>
      <right/>
      <top style="thin">
        <color indexed="64"/>
      </top>
      <bottom/>
      <diagonal/>
    </border>
    <border>
      <left/>
      <right style="thick">
        <color indexed="64"/>
      </right>
      <top/>
      <bottom/>
      <diagonal/>
    </border>
    <border>
      <left style="dotted">
        <color rgb="FF0066FF"/>
      </left>
      <right style="dotted">
        <color rgb="FF0066FF"/>
      </right>
      <top style="dotted">
        <color rgb="FF0066FF"/>
      </top>
      <bottom style="dotted">
        <color rgb="FF0066FF"/>
      </bottom>
      <diagonal/>
    </border>
    <border>
      <left style="dotted">
        <color rgb="FF0066FF"/>
      </left>
      <right style="dotted">
        <color rgb="FF0066FF"/>
      </right>
      <top/>
      <bottom style="dotted">
        <color rgb="FF0066FF"/>
      </bottom>
      <diagonal/>
    </border>
    <border>
      <left/>
      <right style="thin">
        <color theme="4" tint="0.39997558519241921"/>
      </right>
      <top style="thin">
        <color theme="4" tint="0.39997558519241921"/>
      </top>
      <bottom style="thin">
        <color theme="4" tint="0.39997558519241921"/>
      </bottom>
      <diagonal/>
    </border>
    <border>
      <left style="dotted">
        <color rgb="FF0066FF"/>
      </left>
      <right/>
      <top/>
      <bottom/>
      <diagonal/>
    </border>
    <border>
      <left style="dotted">
        <color rgb="FF0070C0"/>
      </left>
      <right style="dotted">
        <color rgb="FF0070C0"/>
      </right>
      <top/>
      <bottom style="dotted">
        <color rgb="FF0070C0"/>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s>
  <cellStyleXfs count="7">
    <xf numFmtId="0" fontId="0" fillId="0" borderId="0"/>
    <xf numFmtId="164" fontId="1" fillId="0" borderId="0" applyFont="0" applyFill="0" applyBorder="0" applyAlignment="0" applyProtection="0"/>
    <xf numFmtId="165" fontId="3" fillId="0" borderId="0" applyFont="0" applyFill="0" applyBorder="0" applyAlignment="0" applyProtection="0"/>
    <xf numFmtId="0" fontId="1" fillId="0" borderId="0"/>
    <xf numFmtId="0" fontId="10" fillId="0" borderId="0"/>
    <xf numFmtId="0" fontId="11" fillId="0" borderId="0"/>
    <xf numFmtId="0" fontId="34" fillId="0" borderId="0" applyNumberFormat="0" applyFill="0" applyBorder="0" applyAlignment="0" applyProtection="0"/>
  </cellStyleXfs>
  <cellXfs count="316">
    <xf numFmtId="0" fontId="0" fillId="0" borderId="0" xfId="0"/>
    <xf numFmtId="0" fontId="1" fillId="0" borderId="0" xfId="0" applyFont="1"/>
    <xf numFmtId="0" fontId="4"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3"/>
    </xf>
    <xf numFmtId="0" fontId="7" fillId="0" borderId="0" xfId="0" applyFont="1" applyAlignment="1">
      <alignment horizontal="left" vertical="center"/>
    </xf>
    <xf numFmtId="0" fontId="7" fillId="0" borderId="0" xfId="0" applyFont="1" applyAlignment="1">
      <alignment horizontal="justify" vertical="center"/>
    </xf>
    <xf numFmtId="0" fontId="7" fillId="3" borderId="0" xfId="0" applyFont="1" applyFill="1" applyAlignment="1">
      <alignment horizontal="left" vertical="center"/>
    </xf>
    <xf numFmtId="164" fontId="2" fillId="0" borderId="0" xfId="1" applyFont="1"/>
    <xf numFmtId="0" fontId="9" fillId="0" borderId="0" xfId="0" applyFont="1" applyAlignment="1">
      <alignment horizontal="left" vertical="center"/>
    </xf>
    <xf numFmtId="0" fontId="11" fillId="0" borderId="0" xfId="5" applyFont="1"/>
    <xf numFmtId="167" fontId="11" fillId="0" borderId="0" xfId="5" applyNumberFormat="1" applyFont="1"/>
    <xf numFmtId="0" fontId="12" fillId="0" borderId="0" xfId="0" applyFont="1" applyAlignment="1">
      <alignment vertical="center"/>
    </xf>
    <xf numFmtId="0" fontId="12" fillId="0" borderId="0" xfId="0" applyFont="1"/>
    <xf numFmtId="165" fontId="0" fillId="0" borderId="0" xfId="2" applyFont="1"/>
    <xf numFmtId="0" fontId="4" fillId="0" borderId="0" xfId="0" applyFont="1" applyAlignment="1">
      <alignment horizontal="center" wrapText="1"/>
    </xf>
    <xf numFmtId="164" fontId="0" fillId="0" borderId="0" xfId="1" applyFont="1"/>
    <xf numFmtId="165" fontId="0" fillId="0" borderId="0" xfId="0" applyNumberFormat="1"/>
    <xf numFmtId="14" fontId="0" fillId="0" borderId="0" xfId="0" applyNumberFormat="1"/>
    <xf numFmtId="20" fontId="0" fillId="0" borderId="0" xfId="0" applyNumberFormat="1"/>
    <xf numFmtId="0" fontId="11" fillId="2" borderId="0" xfId="5" applyFont="1" applyFill="1"/>
    <xf numFmtId="167" fontId="11" fillId="2" borderId="0" xfId="5" applyNumberFormat="1" applyFont="1" applyFill="1"/>
    <xf numFmtId="0" fontId="13" fillId="6" borderId="0" xfId="0" applyFont="1" applyFill="1" applyBorder="1"/>
    <xf numFmtId="0" fontId="13" fillId="5" borderId="5" xfId="0" applyFont="1" applyFill="1" applyBorder="1"/>
    <xf numFmtId="0" fontId="14" fillId="10" borderId="3" xfId="0" applyFont="1" applyFill="1" applyBorder="1" applyAlignment="1">
      <alignment horizontal="left"/>
    </xf>
    <xf numFmtId="0" fontId="13" fillId="6" borderId="0" xfId="0" applyFont="1" applyFill="1" applyBorder="1" applyAlignment="1">
      <alignment wrapText="1"/>
    </xf>
    <xf numFmtId="0" fontId="14" fillId="8" borderId="0" xfId="0" applyFont="1" applyFill="1" applyBorder="1" applyAlignment="1">
      <alignment horizontal="left"/>
    </xf>
    <xf numFmtId="170" fontId="14" fillId="7" borderId="0" xfId="0" applyNumberFormat="1" applyFont="1" applyFill="1" applyBorder="1" applyAlignment="1">
      <alignment horizontal="left"/>
    </xf>
    <xf numFmtId="14" fontId="14" fillId="8" borderId="0" xfId="0" applyNumberFormat="1" applyFont="1" applyFill="1" applyBorder="1" applyAlignment="1">
      <alignment horizontal="left"/>
    </xf>
    <xf numFmtId="0" fontId="14" fillId="7" borderId="0" xfId="0" applyFont="1" applyFill="1" applyBorder="1" applyAlignment="1">
      <alignment horizontal="left"/>
    </xf>
    <xf numFmtId="0" fontId="14" fillId="0" borderId="0" xfId="0" applyFont="1" applyBorder="1" applyAlignment="1">
      <alignment horizontal="left"/>
    </xf>
    <xf numFmtId="170" fontId="14" fillId="0" borderId="0" xfId="0" applyNumberFormat="1" applyFont="1" applyBorder="1" applyAlignment="1">
      <alignment horizontal="left"/>
    </xf>
    <xf numFmtId="14" fontId="14" fillId="0" borderId="0" xfId="0" applyNumberFormat="1" applyFont="1" applyBorder="1" applyAlignment="1">
      <alignment horizontal="left"/>
    </xf>
    <xf numFmtId="164" fontId="14" fillId="7" borderId="0" xfId="1" applyNumberFormat="1" applyFont="1" applyFill="1" applyBorder="1" applyAlignment="1">
      <alignment horizontal="left"/>
    </xf>
    <xf numFmtId="170" fontId="14" fillId="8" borderId="0" xfId="0" applyNumberFormat="1" applyFont="1" applyFill="1" applyBorder="1" applyAlignment="1">
      <alignment horizontal="left"/>
    </xf>
    <xf numFmtId="0" fontId="14" fillId="10" borderId="6" xfId="0" applyFont="1" applyFill="1" applyBorder="1" applyAlignment="1">
      <alignment horizontal="left"/>
    </xf>
    <xf numFmtId="0" fontId="13" fillId="5" borderId="7" xfId="0" applyFont="1" applyFill="1" applyBorder="1"/>
    <xf numFmtId="164" fontId="0" fillId="8" borderId="0" xfId="1" applyNumberFormat="1" applyFont="1" applyFill="1" applyBorder="1" applyAlignment="1">
      <alignment horizontal="left"/>
    </xf>
    <xf numFmtId="0" fontId="16" fillId="0" borderId="0" xfId="0" applyFont="1" applyAlignment="1">
      <alignment vertical="center"/>
    </xf>
    <xf numFmtId="14" fontId="14" fillId="12" borderId="0" xfId="0" applyNumberFormat="1" applyFont="1" applyFill="1" applyBorder="1" applyAlignment="1">
      <alignment horizontal="left"/>
    </xf>
    <xf numFmtId="14" fontId="14" fillId="7" borderId="0" xfId="0" applyNumberFormat="1" applyFont="1" applyFill="1" applyBorder="1" applyAlignment="1">
      <alignment horizontal="left"/>
    </xf>
    <xf numFmtId="0" fontId="14" fillId="0" borderId="0" xfId="0" applyNumberFormat="1" applyFont="1" applyBorder="1" applyAlignment="1">
      <alignment horizontal="left"/>
    </xf>
    <xf numFmtId="0" fontId="14" fillId="8" borderId="0" xfId="0" applyNumberFormat="1" applyFont="1" applyFill="1" applyBorder="1" applyAlignment="1">
      <alignment horizontal="left"/>
    </xf>
    <xf numFmtId="0" fontId="14" fillId="8" borderId="0" xfId="0" applyFont="1" applyFill="1" applyAlignment="1">
      <alignment horizontal="left"/>
    </xf>
    <xf numFmtId="170" fontId="14" fillId="8" borderId="0" xfId="0" applyNumberFormat="1" applyFont="1" applyFill="1" applyAlignment="1">
      <alignment horizontal="left"/>
    </xf>
    <xf numFmtId="0" fontId="14" fillId="8" borderId="0" xfId="0" applyNumberFormat="1" applyFont="1" applyFill="1" applyAlignment="1">
      <alignment horizontal="left"/>
    </xf>
    <xf numFmtId="171" fontId="14" fillId="8" borderId="0" xfId="0" applyNumberFormat="1" applyFont="1" applyFill="1" applyAlignment="1">
      <alignment horizontal="left"/>
    </xf>
    <xf numFmtId="171" fontId="14" fillId="12" borderId="0" xfId="0" applyNumberFormat="1" applyFont="1" applyFill="1" applyAlignment="1">
      <alignment horizontal="left"/>
    </xf>
    <xf numFmtId="164" fontId="14" fillId="7" borderId="0" xfId="1" applyNumberFormat="1" applyFont="1" applyFill="1" applyAlignment="1">
      <alignment horizontal="left"/>
    </xf>
    <xf numFmtId="164" fontId="0" fillId="8" borderId="0" xfId="1" applyNumberFormat="1" applyFont="1" applyFill="1" applyAlignment="1">
      <alignment horizontal="left"/>
    </xf>
    <xf numFmtId="164" fontId="2" fillId="6" borderId="1" xfId="1" applyFont="1" applyFill="1" applyBorder="1" applyAlignment="1" applyProtection="1">
      <alignment horizontal="center" vertical="center" wrapText="1"/>
      <protection locked="0"/>
    </xf>
    <xf numFmtId="0" fontId="5" fillId="0" borderId="0" xfId="0" applyFont="1" applyFill="1" applyAlignment="1">
      <alignment vertical="center"/>
    </xf>
    <xf numFmtId="0" fontId="14" fillId="10" borderId="9" xfId="0" applyFont="1" applyFill="1" applyBorder="1" applyAlignment="1">
      <alignment horizontal="left"/>
    </xf>
    <xf numFmtId="0" fontId="14" fillId="10" borderId="10" xfId="0" applyFont="1" applyFill="1" applyBorder="1" applyAlignment="1">
      <alignment horizontal="left"/>
    </xf>
    <xf numFmtId="171" fontId="14" fillId="8" borderId="0" xfId="0" applyNumberFormat="1" applyFont="1" applyFill="1" applyBorder="1" applyAlignment="1">
      <alignment horizontal="left"/>
    </xf>
    <xf numFmtId="171" fontId="14" fillId="12" borderId="0" xfId="0" applyNumberFormat="1" applyFont="1" applyFill="1" applyBorder="1" applyAlignment="1">
      <alignment horizontal="left"/>
    </xf>
    <xf numFmtId="0" fontId="11" fillId="0" borderId="0" xfId="5" applyFont="1" applyFill="1"/>
    <xf numFmtId="0" fontId="15" fillId="0" borderId="0" xfId="5" applyNumberFormat="1" applyFont="1" applyFill="1" applyBorder="1" applyAlignment="1">
      <alignment horizontal="center"/>
    </xf>
    <xf numFmtId="0" fontId="11" fillId="0" borderId="8" xfId="5" applyNumberFormat="1" applyFont="1" applyFill="1" applyBorder="1" applyAlignment="1"/>
    <xf numFmtId="167" fontId="11" fillId="0" borderId="8" xfId="5" applyNumberFormat="1" applyFont="1" applyFill="1" applyBorder="1" applyAlignment="1"/>
    <xf numFmtId="0" fontId="17" fillId="10" borderId="9" xfId="0" applyFont="1" applyFill="1" applyBorder="1" applyAlignment="1">
      <alignment horizontal="left"/>
    </xf>
    <xf numFmtId="0" fontId="17" fillId="10" borderId="10" xfId="0" applyFont="1" applyFill="1" applyBorder="1" applyAlignment="1">
      <alignment horizontal="left"/>
    </xf>
    <xf numFmtId="0" fontId="17" fillId="8" borderId="0" xfId="0" applyFont="1" applyFill="1" applyAlignment="1">
      <alignment horizontal="left"/>
    </xf>
    <xf numFmtId="170" fontId="17" fillId="8" borderId="0" xfId="0" applyNumberFormat="1" applyFont="1" applyFill="1" applyAlignment="1">
      <alignment horizontal="left"/>
    </xf>
    <xf numFmtId="0" fontId="17" fillId="8" borderId="0" xfId="0" applyNumberFormat="1" applyFont="1" applyFill="1" applyAlignment="1">
      <alignment horizontal="left"/>
    </xf>
    <xf numFmtId="171" fontId="17" fillId="8" borderId="0" xfId="0" applyNumberFormat="1" applyFont="1" applyFill="1" applyAlignment="1">
      <alignment horizontal="left"/>
    </xf>
    <xf numFmtId="171" fontId="17" fillId="12" borderId="0" xfId="0" applyNumberFormat="1" applyFont="1" applyFill="1" applyAlignment="1">
      <alignment horizontal="left"/>
    </xf>
    <xf numFmtId="164" fontId="17" fillId="7" borderId="0" xfId="1" applyNumberFormat="1" applyFont="1" applyFill="1" applyAlignment="1">
      <alignment horizontal="left"/>
    </xf>
    <xf numFmtId="0" fontId="14" fillId="5" borderId="9" xfId="0" applyFont="1" applyFill="1" applyBorder="1" applyAlignment="1">
      <alignment horizontal="left"/>
    </xf>
    <xf numFmtId="0" fontId="14" fillId="5" borderId="10" xfId="0" applyFont="1" applyFill="1" applyBorder="1" applyAlignment="1">
      <alignment horizontal="left"/>
    </xf>
    <xf numFmtId="0" fontId="1" fillId="0" borderId="0" xfId="0" applyFont="1" applyAlignment="1">
      <alignment wrapText="1"/>
    </xf>
    <xf numFmtId="0" fontId="0" fillId="0" borderId="0" xfId="0" applyAlignment="1">
      <alignment wrapText="1"/>
    </xf>
    <xf numFmtId="0" fontId="0" fillId="0" borderId="0" xfId="0" applyAlignment="1"/>
    <xf numFmtId="0" fontId="1" fillId="0" borderId="0" xfId="0" applyFont="1" applyAlignment="1"/>
    <xf numFmtId="0" fontId="1" fillId="0" borderId="0" xfId="0" quotePrefix="1" applyFont="1"/>
    <xf numFmtId="0" fontId="0" fillId="0" borderId="0" xfId="0" applyFont="1" applyAlignment="1">
      <alignment wrapText="1"/>
    </xf>
    <xf numFmtId="0" fontId="0" fillId="0" borderId="0" xfId="0" applyFont="1" applyAlignment="1"/>
    <xf numFmtId="0" fontId="18" fillId="0" borderId="0" xfId="3" applyFont="1"/>
    <xf numFmtId="168" fontId="18" fillId="0" borderId="0" xfId="3" applyNumberFormat="1" applyFont="1"/>
    <xf numFmtId="0" fontId="18" fillId="0" borderId="0" xfId="3" applyFont="1" applyBorder="1"/>
    <xf numFmtId="0" fontId="18" fillId="0" borderId="0" xfId="3" applyFont="1" applyAlignment="1">
      <alignment horizontal="center"/>
    </xf>
    <xf numFmtId="164" fontId="18" fillId="0" borderId="0" xfId="1" applyFont="1"/>
    <xf numFmtId="0" fontId="19" fillId="0" borderId="0" xfId="3" applyFont="1"/>
    <xf numFmtId="0" fontId="18" fillId="0" borderId="0" xfId="3" applyFont="1" applyFill="1"/>
    <xf numFmtId="0" fontId="18" fillId="0" borderId="0" xfId="3" applyFont="1" applyFill="1" applyBorder="1"/>
    <xf numFmtId="0" fontId="18" fillId="0" borderId="0" xfId="3" applyFont="1" applyAlignment="1">
      <alignment horizontal="center" vertical="top" wrapText="1"/>
    </xf>
    <xf numFmtId="49" fontId="24" fillId="0" borderId="0" xfId="3" applyNumberFormat="1" applyFont="1" applyFill="1" applyBorder="1" applyAlignment="1">
      <alignment horizontal="center"/>
    </xf>
    <xf numFmtId="49" fontId="23" fillId="0" borderId="0" xfId="3" applyNumberFormat="1" applyFont="1" applyFill="1" applyBorder="1"/>
    <xf numFmtId="164" fontId="18" fillId="0" borderId="0" xfId="1" applyFont="1" applyFill="1"/>
    <xf numFmtId="0" fontId="21" fillId="0" borderId="0" xfId="3" applyFont="1" applyAlignment="1">
      <alignment horizontal="center"/>
    </xf>
    <xf numFmtId="49" fontId="22" fillId="0" borderId="0" xfId="3" applyNumberFormat="1" applyFont="1" applyFill="1" applyBorder="1" applyAlignment="1">
      <alignment horizontal="center"/>
    </xf>
    <xf numFmtId="0" fontId="18" fillId="0" borderId="0" xfId="3" applyFont="1" applyBorder="1" applyAlignment="1"/>
    <xf numFmtId="164" fontId="18" fillId="0" borderId="0" xfId="1" applyFont="1" applyBorder="1"/>
    <xf numFmtId="0" fontId="20" fillId="0" borderId="0" xfId="3" applyFont="1" applyAlignment="1">
      <alignment horizontal="center"/>
    </xf>
    <xf numFmtId="164" fontId="20" fillId="0" borderId="0" xfId="1" applyFont="1"/>
    <xf numFmtId="164" fontId="18" fillId="0" borderId="0" xfId="3" applyNumberFormat="1" applyFont="1"/>
    <xf numFmtId="168" fontId="18" fillId="0" borderId="0" xfId="3" quotePrefix="1" applyNumberFormat="1" applyFont="1"/>
    <xf numFmtId="0" fontId="22" fillId="0" borderId="0" xfId="0" applyFont="1"/>
    <xf numFmtId="0" fontId="23" fillId="6" borderId="11" xfId="0" applyFont="1" applyFill="1" applyBorder="1" applyAlignment="1" applyProtection="1">
      <alignment horizontal="center"/>
      <protection hidden="1"/>
    </xf>
    <xf numFmtId="0" fontId="0" fillId="2" borderId="0" xfId="0" applyFill="1"/>
    <xf numFmtId="164" fontId="18" fillId="0" borderId="0" xfId="1" applyFont="1" applyFill="1" applyBorder="1"/>
    <xf numFmtId="0" fontId="18" fillId="0" borderId="0" xfId="3" applyFont="1" applyFill="1" applyBorder="1" applyAlignment="1">
      <alignment horizontal="right"/>
    </xf>
    <xf numFmtId="164" fontId="18" fillId="6" borderId="11" xfId="1" applyFont="1" applyFill="1" applyBorder="1" applyAlignment="1" applyProtection="1">
      <alignment wrapText="1"/>
      <protection hidden="1"/>
    </xf>
    <xf numFmtId="49" fontId="29" fillId="0" borderId="0" xfId="3" applyNumberFormat="1" applyFont="1" applyBorder="1" applyAlignment="1">
      <alignment horizontal="right" vertical="center"/>
    </xf>
    <xf numFmtId="0" fontId="18" fillId="0" borderId="0" xfId="3" applyNumberFormat="1" applyFont="1"/>
    <xf numFmtId="0" fontId="23" fillId="0" borderId="0" xfId="3" applyNumberFormat="1" applyFont="1" applyFill="1" applyBorder="1"/>
    <xf numFmtId="168" fontId="11" fillId="8" borderId="13" xfId="5" applyNumberFormat="1" applyFont="1" applyFill="1" applyBorder="1" applyAlignment="1"/>
    <xf numFmtId="164" fontId="37" fillId="0" borderId="0" xfId="6" applyNumberFormat="1" applyFont="1" applyBorder="1"/>
    <xf numFmtId="164" fontId="18" fillId="14" borderId="15" xfId="1" applyFont="1" applyFill="1" applyBorder="1" applyAlignment="1">
      <alignment horizontal="center" wrapText="1"/>
    </xf>
    <xf numFmtId="49" fontId="18" fillId="0" borderId="21" xfId="3" applyNumberFormat="1" applyFont="1" applyFill="1" applyBorder="1" applyAlignment="1">
      <alignment vertical="center"/>
    </xf>
    <xf numFmtId="0" fontId="18" fillId="0" borderId="21" xfId="3" applyFont="1" applyFill="1" applyBorder="1"/>
    <xf numFmtId="0" fontId="18" fillId="0" borderId="21" xfId="3" applyFont="1" applyFill="1" applyBorder="1" applyAlignment="1">
      <alignment horizontal="center"/>
    </xf>
    <xf numFmtId="49" fontId="27" fillId="5" borderId="24" xfId="3" applyNumberFormat="1" applyFont="1" applyFill="1" applyBorder="1" applyAlignment="1" applyProtection="1">
      <alignment horizontal="left" vertical="center"/>
      <protection locked="0"/>
    </xf>
    <xf numFmtId="0" fontId="18" fillId="0" borderId="16" xfId="3" applyFont="1" applyFill="1" applyBorder="1" applyAlignment="1">
      <alignment horizontal="center"/>
    </xf>
    <xf numFmtId="0" fontId="18" fillId="0" borderId="0" xfId="3" applyFont="1" applyFill="1" applyBorder="1" applyAlignment="1">
      <alignment horizontal="center"/>
    </xf>
    <xf numFmtId="49" fontId="29" fillId="0" borderId="0" xfId="3" applyNumberFormat="1" applyFont="1" applyFill="1" applyBorder="1" applyAlignment="1">
      <alignment horizontal="right" vertical="center"/>
    </xf>
    <xf numFmtId="0" fontId="27" fillId="0" borderId="21" xfId="3" applyFont="1" applyFill="1" applyBorder="1" applyAlignment="1">
      <alignment horizontal="right"/>
    </xf>
    <xf numFmtId="49" fontId="29" fillId="0" borderId="21" xfId="3" applyNumberFormat="1" applyFont="1" applyFill="1" applyBorder="1" applyAlignment="1">
      <alignment horizontal="right" vertical="center"/>
    </xf>
    <xf numFmtId="168" fontId="18" fillId="0" borderId="0" xfId="3" applyNumberFormat="1" applyFont="1" applyFill="1" applyBorder="1"/>
    <xf numFmtId="168" fontId="18" fillId="0" borderId="0" xfId="3" applyNumberFormat="1" applyFont="1" applyFill="1"/>
    <xf numFmtId="0" fontId="18" fillId="0" borderId="0" xfId="3" applyFont="1" applyFill="1" applyAlignment="1">
      <alignment horizontal="center"/>
    </xf>
    <xf numFmtId="19" fontId="18" fillId="0" borderId="0" xfId="3" applyNumberFormat="1" applyFont="1" applyFill="1" applyAlignment="1">
      <alignment horizontal="center"/>
    </xf>
    <xf numFmtId="49" fontId="26" fillId="0" borderId="0" xfId="3" applyNumberFormat="1" applyFont="1" applyFill="1" applyAlignment="1">
      <alignment horizontal="centerContinuous" vertical="center"/>
    </xf>
    <xf numFmtId="49" fontId="26" fillId="0" borderId="0" xfId="3" applyNumberFormat="1" applyFont="1" applyFill="1" applyAlignment="1">
      <alignment horizontal="center" vertical="center"/>
    </xf>
    <xf numFmtId="49" fontId="40" fillId="0" borderId="0" xfId="3" applyNumberFormat="1" applyFont="1" applyFill="1" applyAlignment="1">
      <alignment vertical="center"/>
    </xf>
    <xf numFmtId="0" fontId="18" fillId="0" borderId="0" xfId="3" applyFont="1" applyFill="1" applyAlignment="1">
      <alignment vertical="center"/>
    </xf>
    <xf numFmtId="0" fontId="18" fillId="0" borderId="0" xfId="3" applyNumberFormat="1" applyFont="1" applyFill="1"/>
    <xf numFmtId="49" fontId="25" fillId="0" borderId="0" xfId="3" applyNumberFormat="1" applyFont="1" applyFill="1" applyAlignment="1">
      <alignment vertical="center"/>
    </xf>
    <xf numFmtId="168" fontId="18" fillId="0" borderId="0" xfId="3" applyNumberFormat="1" applyFont="1" applyFill="1" applyAlignment="1"/>
    <xf numFmtId="0" fontId="18" fillId="0" borderId="0" xfId="3" applyNumberFormat="1" applyFont="1" applyFill="1" applyAlignment="1">
      <alignment vertical="center"/>
    </xf>
    <xf numFmtId="0" fontId="19" fillId="0" borderId="0" xfId="3" applyFont="1" applyFill="1"/>
    <xf numFmtId="0" fontId="18" fillId="0" borderId="0" xfId="3" applyNumberFormat="1" applyFont="1" applyFill="1" applyBorder="1"/>
    <xf numFmtId="177" fontId="29" fillId="0" borderId="19" xfId="3" applyNumberFormat="1" applyFont="1" applyFill="1" applyBorder="1" applyAlignment="1"/>
    <xf numFmtId="0" fontId="4" fillId="0" borderId="0" xfId="3" applyFont="1" applyProtection="1"/>
    <xf numFmtId="0" fontId="1" fillId="0" borderId="0" xfId="3" applyFont="1" applyProtection="1"/>
    <xf numFmtId="0" fontId="1" fillId="0" borderId="0" xfId="3" applyFont="1" applyBorder="1" applyProtection="1"/>
    <xf numFmtId="0" fontId="30" fillId="0" borderId="0" xfId="3" applyFont="1" applyBorder="1" applyProtection="1"/>
    <xf numFmtId="2" fontId="30" fillId="0" borderId="0" xfId="3" applyNumberFormat="1" applyFont="1" applyFill="1" applyBorder="1" applyAlignment="1" applyProtection="1">
      <alignment horizontal="left" vertical="center"/>
    </xf>
    <xf numFmtId="2" fontId="1" fillId="0" borderId="0" xfId="3" applyNumberFormat="1" applyFont="1" applyFill="1" applyBorder="1" applyAlignment="1" applyProtection="1">
      <alignment horizontal="left" vertical="center"/>
    </xf>
    <xf numFmtId="0" fontId="1" fillId="0" borderId="0" xfId="3" applyFont="1" applyFill="1" applyBorder="1" applyProtection="1"/>
    <xf numFmtId="164" fontId="30" fillId="0" borderId="0" xfId="1" applyFont="1" applyFill="1" applyBorder="1" applyAlignment="1" applyProtection="1">
      <alignment horizontal="left" vertical="center"/>
    </xf>
    <xf numFmtId="164" fontId="1" fillId="0" borderId="0" xfId="1" applyFont="1" applyFill="1" applyBorder="1" applyAlignment="1" applyProtection="1">
      <alignment horizontal="left" vertical="center"/>
    </xf>
    <xf numFmtId="164" fontId="36" fillId="0" borderId="0" xfId="1" applyFont="1" applyFill="1" applyBorder="1" applyAlignment="1" applyProtection="1">
      <alignment horizontal="left" vertical="center"/>
    </xf>
    <xf numFmtId="0" fontId="33" fillId="0" borderId="0" xfId="3" applyFont="1" applyBorder="1" applyProtection="1"/>
    <xf numFmtId="0" fontId="1" fillId="0" borderId="0" xfId="3" applyFont="1" applyFill="1" applyAlignment="1" applyProtection="1">
      <alignment horizontal="left" vertical="top"/>
    </xf>
    <xf numFmtId="0" fontId="1" fillId="0" borderId="0" xfId="3" applyFont="1" applyFill="1" applyProtection="1"/>
    <xf numFmtId="0" fontId="1" fillId="0" borderId="0" xfId="3" applyFont="1" applyFill="1" applyAlignment="1" applyProtection="1">
      <alignment horizontal="left"/>
    </xf>
    <xf numFmtId="2" fontId="31" fillId="13" borderId="0" xfId="3" applyNumberFormat="1" applyFont="1" applyFill="1" applyBorder="1" applyAlignment="1" applyProtection="1">
      <alignment horizontal="center" vertical="center" wrapText="1"/>
    </xf>
    <xf numFmtId="0" fontId="34" fillId="0" borderId="0" xfId="6" applyProtection="1"/>
    <xf numFmtId="0" fontId="1" fillId="0" borderId="0" xfId="3" applyProtection="1"/>
    <xf numFmtId="0" fontId="1" fillId="0" borderId="0" xfId="3" applyFont="1" applyAlignment="1" applyProtection="1">
      <alignment vertical="center"/>
    </xf>
    <xf numFmtId="0" fontId="33" fillId="0" borderId="0" xfId="3" applyFont="1" applyBorder="1" applyAlignment="1" applyProtection="1"/>
    <xf numFmtId="0" fontId="33" fillId="0" borderId="0" xfId="3" applyFont="1" applyFill="1" applyBorder="1" applyProtection="1"/>
    <xf numFmtId="0" fontId="4" fillId="0" borderId="0" xfId="3" applyFont="1" applyAlignment="1" applyProtection="1">
      <alignment vertical="center"/>
    </xf>
    <xf numFmtId="0" fontId="35" fillId="0" borderId="0" xfId="3" applyFont="1" applyAlignment="1" applyProtection="1">
      <alignment vertical="center"/>
    </xf>
    <xf numFmtId="0" fontId="1" fillId="0" borderId="0" xfId="3" applyFont="1" applyAlignment="1" applyProtection="1">
      <alignment vertical="center" wrapText="1"/>
    </xf>
    <xf numFmtId="0" fontId="30" fillId="0" borderId="0" xfId="3" applyFont="1" applyAlignment="1" applyProtection="1">
      <alignment vertical="center"/>
    </xf>
    <xf numFmtId="0" fontId="1" fillId="0" borderId="0" xfId="3" applyFont="1" applyAlignment="1" applyProtection="1">
      <alignment horizontal="left" vertical="center" indent="4"/>
    </xf>
    <xf numFmtId="0" fontId="1" fillId="0" borderId="0" xfId="3" applyFont="1" applyAlignment="1" applyProtection="1">
      <alignment horizontal="left" vertical="center" wrapText="1" indent="4"/>
    </xf>
    <xf numFmtId="0" fontId="1" fillId="0" borderId="0" xfId="3"/>
    <xf numFmtId="0" fontId="1" fillId="0" borderId="0" xfId="3" applyFont="1" applyAlignment="1" applyProtection="1"/>
    <xf numFmtId="0" fontId="18" fillId="0" borderId="0" xfId="3" applyFont="1" applyFill="1" applyBorder="1" applyAlignment="1">
      <alignment vertical="center"/>
    </xf>
    <xf numFmtId="0" fontId="18" fillId="0" borderId="19" xfId="3" applyFont="1" applyFill="1" applyBorder="1"/>
    <xf numFmtId="164" fontId="23" fillId="0" borderId="0" xfId="1" applyFont="1" applyFill="1"/>
    <xf numFmtId="49" fontId="26" fillId="0" borderId="0" xfId="3" applyNumberFormat="1" applyFont="1" applyAlignment="1">
      <alignment vertical="center"/>
    </xf>
    <xf numFmtId="0" fontId="18" fillId="0" borderId="0" xfId="3" applyFont="1" applyAlignment="1">
      <alignment vertical="center"/>
    </xf>
    <xf numFmtId="0" fontId="45" fillId="0" borderId="0" xfId="0" applyFont="1" applyAlignment="1">
      <alignment horizontal="left" vertical="center" readingOrder="1"/>
    </xf>
    <xf numFmtId="0" fontId="20" fillId="0" borderId="0" xfId="3" applyFont="1"/>
    <xf numFmtId="0" fontId="19" fillId="0" borderId="0" xfId="3" applyFont="1" applyBorder="1"/>
    <xf numFmtId="164" fontId="18" fillId="11" borderId="0" xfId="1" applyFont="1" applyFill="1" applyBorder="1"/>
    <xf numFmtId="178" fontId="18" fillId="11" borderId="0" xfId="1" applyNumberFormat="1" applyFont="1" applyFill="1" applyBorder="1"/>
    <xf numFmtId="179" fontId="18" fillId="11" borderId="0" xfId="1" applyNumberFormat="1" applyFont="1" applyFill="1" applyBorder="1"/>
    <xf numFmtId="164" fontId="23" fillId="11" borderId="0" xfId="1" applyFont="1" applyFill="1" applyBorder="1"/>
    <xf numFmtId="0" fontId="18" fillId="0" borderId="0" xfId="3" applyFont="1" applyFill="1" applyBorder="1" applyAlignment="1">
      <alignment horizontal="left"/>
    </xf>
    <xf numFmtId="0" fontId="19" fillId="0" borderId="0" xfId="3" applyFont="1" applyFill="1" applyBorder="1"/>
    <xf numFmtId="20" fontId="18" fillId="0" borderId="0" xfId="3" applyNumberFormat="1" applyFont="1"/>
    <xf numFmtId="164" fontId="18" fillId="0" borderId="0" xfId="1" applyFont="1" applyFill="1" applyBorder="1" applyAlignment="1">
      <alignment horizontal="centerContinuous"/>
    </xf>
    <xf numFmtId="164" fontId="46" fillId="0" borderId="0" xfId="1" applyFont="1" applyFill="1" applyBorder="1" applyAlignment="1">
      <alignment horizontal="centerContinuous"/>
    </xf>
    <xf numFmtId="164" fontId="47" fillId="0" borderId="0" xfId="6" applyNumberFormat="1" applyFont="1" applyFill="1" applyBorder="1" applyAlignment="1">
      <alignment horizontal="centerContinuous"/>
    </xf>
    <xf numFmtId="164" fontId="18" fillId="0" borderId="0" xfId="1" applyFont="1" applyAlignment="1">
      <alignment horizontal="centerContinuous"/>
    </xf>
    <xf numFmtId="0" fontId="18" fillId="0" borderId="0" xfId="3" applyFont="1" applyAlignment="1">
      <alignment horizontal="centerContinuous"/>
    </xf>
    <xf numFmtId="0" fontId="27" fillId="0" borderId="0" xfId="3" applyFont="1" applyBorder="1" applyAlignment="1">
      <alignment horizontal="right"/>
    </xf>
    <xf numFmtId="0" fontId="27" fillId="11" borderId="0" xfId="3" applyFont="1" applyFill="1" applyBorder="1" applyAlignment="1">
      <alignment horizontal="right"/>
    </xf>
    <xf numFmtId="0" fontId="18" fillId="0" borderId="0" xfId="3" applyFont="1" applyBorder="1" applyAlignment="1">
      <alignment horizontal="right"/>
    </xf>
    <xf numFmtId="0" fontId="18" fillId="0" borderId="0" xfId="3" applyFont="1" applyFill="1" applyBorder="1" applyAlignment="1"/>
    <xf numFmtId="0" fontId="18" fillId="11" borderId="0" xfId="3" applyFont="1" applyFill="1" applyBorder="1" applyAlignment="1"/>
    <xf numFmtId="0" fontId="18" fillId="0" borderId="26" xfId="3" applyFont="1" applyFill="1" applyBorder="1" applyAlignment="1">
      <alignment horizontal="centerContinuous" vertical="center" wrapText="1"/>
    </xf>
    <xf numFmtId="2" fontId="18" fillId="0" borderId="16" xfId="3" applyNumberFormat="1" applyFont="1" applyFill="1" applyBorder="1" applyAlignment="1">
      <alignment horizontal="centerContinuous" vertical="center"/>
    </xf>
    <xf numFmtId="2" fontId="18" fillId="0" borderId="17" xfId="3" applyNumberFormat="1" applyFont="1" applyFill="1" applyBorder="1" applyAlignment="1">
      <alignment horizontal="centerContinuous" vertical="center"/>
    </xf>
    <xf numFmtId="164" fontId="18" fillId="0" borderId="0" xfId="1" applyFont="1" applyFill="1" applyBorder="1" applyAlignment="1"/>
    <xf numFmtId="164" fontId="18" fillId="0" borderId="0" xfId="1" applyFont="1" applyBorder="1" applyAlignment="1"/>
    <xf numFmtId="0" fontId="18" fillId="11" borderId="0" xfId="3" applyFont="1" applyFill="1" applyBorder="1"/>
    <xf numFmtId="0" fontId="18" fillId="0" borderId="18" xfId="3" applyFont="1" applyFill="1" applyBorder="1" applyAlignment="1">
      <alignment horizontal="centerContinuous" vertical="center" wrapText="1"/>
    </xf>
    <xf numFmtId="49" fontId="18" fillId="0" borderId="0" xfId="3" applyNumberFormat="1" applyFont="1" applyFill="1" applyBorder="1" applyAlignment="1">
      <alignment horizontal="centerContinuous" vertical="top"/>
    </xf>
    <xf numFmtId="49" fontId="18" fillId="0" borderId="19" xfId="3" applyNumberFormat="1" applyFont="1" applyFill="1" applyBorder="1" applyAlignment="1">
      <alignment horizontal="centerContinuous" vertical="top"/>
    </xf>
    <xf numFmtId="49" fontId="18" fillId="0" borderId="0" xfId="3" applyNumberFormat="1" applyFont="1" applyFill="1" applyBorder="1" applyAlignment="1">
      <alignment vertical="center"/>
    </xf>
    <xf numFmtId="49" fontId="18" fillId="11" borderId="0" xfId="3" applyNumberFormat="1" applyFont="1" applyFill="1" applyBorder="1" applyAlignment="1">
      <alignment vertical="center"/>
    </xf>
    <xf numFmtId="0" fontId="18" fillId="0" borderId="26" xfId="3" applyFont="1" applyFill="1" applyBorder="1" applyAlignment="1">
      <alignment horizontal="centerContinuous" wrapText="1"/>
    </xf>
    <xf numFmtId="164" fontId="18" fillId="0" borderId="17" xfId="1" applyFont="1" applyFill="1" applyBorder="1" applyAlignment="1">
      <alignment horizontal="centerContinuous" vertical="center"/>
    </xf>
    <xf numFmtId="180" fontId="18" fillId="0" borderId="0" xfId="3" applyNumberFormat="1" applyFont="1" applyFill="1" applyBorder="1" applyAlignment="1">
      <alignment vertical="center"/>
    </xf>
    <xf numFmtId="0" fontId="34" fillId="0" borderId="20" xfId="6" applyFill="1" applyBorder="1" applyAlignment="1">
      <alignment horizontal="centerContinuous" vertical="top"/>
    </xf>
    <xf numFmtId="49" fontId="18" fillId="0" borderId="21" xfId="3" applyNumberFormat="1" applyFont="1" applyFill="1" applyBorder="1" applyAlignment="1">
      <alignment horizontal="centerContinuous" vertical="top"/>
    </xf>
    <xf numFmtId="164" fontId="18" fillId="0" borderId="22" xfId="1" applyFont="1" applyFill="1" applyBorder="1" applyAlignment="1">
      <alignment horizontal="centerContinuous" vertical="center"/>
    </xf>
    <xf numFmtId="164" fontId="23" fillId="4" borderId="11" xfId="1" applyFont="1" applyFill="1" applyBorder="1" applyAlignment="1" applyProtection="1"/>
    <xf numFmtId="181" fontId="23" fillId="4" borderId="11" xfId="1" applyNumberFormat="1" applyFont="1" applyFill="1" applyBorder="1" applyAlignment="1" applyProtection="1"/>
    <xf numFmtId="164" fontId="23" fillId="17" borderId="11" xfId="1" applyFont="1" applyFill="1" applyBorder="1" applyAlignment="1" applyProtection="1"/>
    <xf numFmtId="181" fontId="23" fillId="17" borderId="11" xfId="1" applyNumberFormat="1" applyFont="1" applyFill="1" applyBorder="1" applyAlignment="1" applyProtection="1"/>
    <xf numFmtId="164" fontId="23" fillId="18" borderId="11" xfId="1" applyFont="1" applyFill="1" applyBorder="1" applyAlignment="1" applyProtection="1"/>
    <xf numFmtId="181" fontId="23" fillId="18" borderId="11" xfId="1" applyNumberFormat="1" applyFont="1" applyFill="1" applyBorder="1" applyAlignment="1" applyProtection="1"/>
    <xf numFmtId="164" fontId="23" fillId="3" borderId="11" xfId="1" applyFont="1" applyFill="1" applyBorder="1" applyAlignment="1" applyProtection="1"/>
    <xf numFmtId="181" fontId="23" fillId="3" borderId="11" xfId="1" applyNumberFormat="1" applyFont="1" applyFill="1" applyBorder="1" applyAlignment="1" applyProtection="1"/>
    <xf numFmtId="164" fontId="23" fillId="6" borderId="11" xfId="1" applyFont="1" applyFill="1" applyBorder="1" applyAlignment="1" applyProtection="1">
      <protection hidden="1"/>
    </xf>
    <xf numFmtId="0" fontId="20" fillId="6" borderId="11" xfId="0" applyFont="1" applyFill="1" applyBorder="1" applyAlignment="1" applyProtection="1">
      <alignment horizontal="center"/>
      <protection hidden="1"/>
    </xf>
    <xf numFmtId="164" fontId="18" fillId="0" borderId="11" xfId="1" applyNumberFormat="1" applyFont="1" applyBorder="1" applyProtection="1">
      <protection hidden="1"/>
    </xf>
    <xf numFmtId="164" fontId="18" fillId="0" borderId="12" xfId="1" applyNumberFormat="1" applyFont="1" applyBorder="1" applyProtection="1">
      <protection hidden="1"/>
    </xf>
    <xf numFmtId="0" fontId="19" fillId="19" borderId="27" xfId="0" applyFont="1" applyFill="1" applyBorder="1" applyProtection="1"/>
    <xf numFmtId="0" fontId="19" fillId="19" borderId="27" xfId="0" applyNumberFormat="1" applyFont="1" applyFill="1" applyBorder="1" applyProtection="1"/>
    <xf numFmtId="164" fontId="19" fillId="19" borderId="27" xfId="0" applyNumberFormat="1" applyFont="1" applyFill="1" applyBorder="1" applyProtection="1"/>
    <xf numFmtId="164" fontId="44" fillId="11" borderId="2" xfId="0" applyNumberFormat="1" applyFont="1" applyFill="1" applyBorder="1" applyProtection="1">
      <protection hidden="1"/>
    </xf>
    <xf numFmtId="0" fontId="43" fillId="13" borderId="2" xfId="0" applyFont="1" applyFill="1" applyBorder="1" applyAlignment="1" applyProtection="1">
      <alignment horizontal="center"/>
      <protection hidden="1"/>
    </xf>
    <xf numFmtId="0" fontId="23" fillId="0" borderId="0" xfId="0" applyFont="1"/>
    <xf numFmtId="164" fontId="20" fillId="0" borderId="0" xfId="1" applyFont="1" applyBorder="1"/>
    <xf numFmtId="49" fontId="18" fillId="0" borderId="18" xfId="3" applyNumberFormat="1" applyFont="1" applyFill="1" applyBorder="1" applyAlignment="1">
      <alignment vertical="center" wrapText="1"/>
    </xf>
    <xf numFmtId="0" fontId="23" fillId="0" borderId="0" xfId="3" applyFont="1" applyFill="1" applyBorder="1" applyAlignment="1">
      <alignment horizontal="centerContinuous" wrapText="1"/>
    </xf>
    <xf numFmtId="49" fontId="18" fillId="0" borderId="0" xfId="3" applyNumberFormat="1" applyFont="1" applyFill="1" applyBorder="1" applyAlignment="1">
      <alignment vertical="center" wrapText="1"/>
    </xf>
    <xf numFmtId="49" fontId="48" fillId="5" borderId="24" xfId="3" applyNumberFormat="1" applyFont="1" applyFill="1" applyBorder="1" applyAlignment="1" applyProtection="1">
      <alignment horizontal="left" vertical="center"/>
      <protection locked="0"/>
    </xf>
    <xf numFmtId="0" fontId="48" fillId="5" borderId="25" xfId="3" applyFont="1" applyFill="1" applyBorder="1" applyAlignment="1" applyProtection="1">
      <alignment horizontal="center" vertical="center"/>
      <protection locked="0"/>
    </xf>
    <xf numFmtId="2" fontId="49" fillId="0" borderId="0" xfId="3" applyNumberFormat="1" applyFont="1" applyFill="1" applyBorder="1" applyAlignment="1" applyProtection="1">
      <alignment horizontal="left" vertical="center"/>
    </xf>
    <xf numFmtId="0" fontId="42" fillId="2" borderId="0" xfId="3" applyFont="1" applyFill="1" applyAlignment="1" applyProtection="1">
      <alignment vertical="center" wrapText="1"/>
    </xf>
    <xf numFmtId="0" fontId="28" fillId="0" borderId="26" xfId="3" applyFont="1" applyFill="1" applyBorder="1"/>
    <xf numFmtId="0" fontId="27" fillId="0" borderId="18" xfId="3" applyFont="1" applyFill="1" applyBorder="1"/>
    <xf numFmtId="0" fontId="27" fillId="0" borderId="20" xfId="3" applyFont="1" applyFill="1" applyBorder="1"/>
    <xf numFmtId="0" fontId="48" fillId="5" borderId="23" xfId="3" applyFont="1" applyFill="1" applyBorder="1" applyAlignment="1"/>
    <xf numFmtId="166" fontId="29" fillId="0" borderId="31" xfId="3" applyNumberFormat="1" applyFont="1" applyFill="1" applyBorder="1" applyAlignment="1" applyProtection="1">
      <alignment horizontal="right" vertical="top" wrapText="1"/>
    </xf>
    <xf numFmtId="169" fontId="18" fillId="0" borderId="18" xfId="3" applyNumberFormat="1" applyFont="1" applyFill="1" applyBorder="1" applyAlignment="1">
      <alignment horizontal="left"/>
    </xf>
    <xf numFmtId="14" fontId="18" fillId="0" borderId="20" xfId="3" applyNumberFormat="1" applyFont="1" applyFill="1" applyBorder="1" applyAlignment="1">
      <alignment horizontal="center"/>
    </xf>
    <xf numFmtId="0" fontId="18" fillId="0" borderId="22" xfId="3" applyFont="1" applyFill="1" applyBorder="1" applyAlignment="1">
      <alignment horizontal="center"/>
    </xf>
    <xf numFmtId="0" fontId="20" fillId="0" borderId="0" xfId="1" applyNumberFormat="1" applyFont="1" applyFill="1" applyBorder="1"/>
    <xf numFmtId="0" fontId="27" fillId="0" borderId="0" xfId="3" applyFont="1" applyFill="1" applyBorder="1"/>
    <xf numFmtId="2" fontId="19" fillId="13" borderId="11" xfId="3" applyNumberFormat="1" applyFont="1" applyFill="1" applyBorder="1" applyAlignment="1" applyProtection="1">
      <alignment horizontal="center" vertical="top" wrapText="1"/>
      <protection locked="0"/>
    </xf>
    <xf numFmtId="166" fontId="19" fillId="13" borderId="12" xfId="3" applyNumberFormat="1" applyFont="1" applyFill="1" applyBorder="1" applyAlignment="1" applyProtection="1">
      <alignment horizontal="center" vertical="top" wrapText="1"/>
      <protection locked="0"/>
    </xf>
    <xf numFmtId="2" fontId="19" fillId="13" borderId="12" xfId="3" applyNumberFormat="1" applyFont="1" applyFill="1" applyBorder="1" applyAlignment="1" applyProtection="1">
      <alignment horizontal="center" vertical="top" wrapText="1"/>
      <protection locked="0"/>
    </xf>
    <xf numFmtId="164" fontId="19" fillId="13" borderId="11" xfId="1" applyFont="1" applyFill="1" applyBorder="1" applyAlignment="1" applyProtection="1">
      <alignment horizontal="center" vertical="top" wrapText="1"/>
      <protection locked="0"/>
    </xf>
    <xf numFmtId="164" fontId="19" fillId="13" borderId="12" xfId="1" applyFont="1" applyFill="1" applyBorder="1" applyAlignment="1" applyProtection="1">
      <alignment horizontal="center" vertical="top" wrapText="1"/>
      <protection locked="0"/>
    </xf>
    <xf numFmtId="0" fontId="18" fillId="0" borderId="26" xfId="3" applyFont="1" applyFill="1" applyBorder="1"/>
    <xf numFmtId="0" fontId="18" fillId="0" borderId="16" xfId="3" applyNumberFormat="1" applyFont="1" applyFill="1" applyBorder="1"/>
    <xf numFmtId="168" fontId="18" fillId="0" borderId="16" xfId="3" applyNumberFormat="1" applyFont="1" applyFill="1" applyBorder="1"/>
    <xf numFmtId="0" fontId="18" fillId="0" borderId="17" xfId="3" applyFont="1" applyFill="1" applyBorder="1"/>
    <xf numFmtId="0" fontId="32" fillId="0" borderId="18" xfId="3" applyFont="1" applyFill="1" applyBorder="1" applyAlignment="1"/>
    <xf numFmtId="0" fontId="18" fillId="0" borderId="18" xfId="3" applyFont="1" applyBorder="1" applyAlignment="1">
      <alignment vertical="center"/>
    </xf>
    <xf numFmtId="0" fontId="18" fillId="0" borderId="19" xfId="3" applyFont="1" applyBorder="1" applyAlignment="1"/>
    <xf numFmtId="0" fontId="50" fillId="0" borderId="18" xfId="3" applyFont="1" applyFill="1" applyBorder="1" applyAlignment="1">
      <alignment vertical="center"/>
    </xf>
    <xf numFmtId="168" fontId="20" fillId="0" borderId="0" xfId="3" applyNumberFormat="1" applyFont="1" applyFill="1" applyBorder="1"/>
    <xf numFmtId="164" fontId="20" fillId="0" borderId="19" xfId="1" applyFont="1" applyFill="1" applyBorder="1"/>
    <xf numFmtId="0" fontId="18" fillId="0" borderId="20" xfId="3" applyFont="1" applyFill="1" applyBorder="1" applyAlignment="1">
      <alignment horizontal="center" vertical="top" wrapText="1"/>
    </xf>
    <xf numFmtId="0" fontId="18" fillId="0" borderId="21" xfId="3" applyFont="1" applyFill="1" applyBorder="1" applyAlignment="1">
      <alignment horizontal="center" vertical="center" wrapText="1"/>
    </xf>
    <xf numFmtId="168" fontId="18" fillId="0" borderId="21" xfId="3" applyNumberFormat="1" applyFont="1" applyFill="1" applyBorder="1"/>
    <xf numFmtId="164" fontId="18" fillId="0" borderId="21" xfId="1" applyFont="1" applyFill="1" applyBorder="1"/>
    <xf numFmtId="0" fontId="18" fillId="0" borderId="22" xfId="3" applyFont="1" applyFill="1" applyBorder="1" applyAlignment="1">
      <alignment horizontal="left"/>
    </xf>
    <xf numFmtId="0" fontId="18" fillId="0" borderId="20" xfId="3" applyFont="1" applyFill="1" applyBorder="1"/>
    <xf numFmtId="49" fontId="29" fillId="0" borderId="21" xfId="3" applyNumberFormat="1" applyFont="1" applyBorder="1" applyAlignment="1">
      <alignment horizontal="right" vertical="center"/>
    </xf>
    <xf numFmtId="0" fontId="33" fillId="0" borderId="0" xfId="3" applyFont="1" applyBorder="1" applyAlignment="1" applyProtection="1">
      <alignment horizontal="left"/>
    </xf>
    <xf numFmtId="0" fontId="1" fillId="15" borderId="0" xfId="3" applyFill="1" applyProtection="1"/>
    <xf numFmtId="0" fontId="4" fillId="15" borderId="0" xfId="3" applyFont="1" applyFill="1" applyAlignment="1" applyProtection="1">
      <alignment vertical="center"/>
    </xf>
    <xf numFmtId="0" fontId="1" fillId="14" borderId="0" xfId="3" applyFill="1" applyProtection="1"/>
    <xf numFmtId="0" fontId="1" fillId="14" borderId="0" xfId="3" applyFont="1" applyFill="1" applyAlignment="1" applyProtection="1">
      <alignment vertical="center"/>
    </xf>
    <xf numFmtId="172" fontId="23" fillId="5" borderId="11" xfId="0" applyNumberFormat="1" applyFont="1" applyFill="1" applyBorder="1" applyAlignment="1" applyProtection="1">
      <alignment horizontal="left"/>
      <protection locked="0"/>
    </xf>
    <xf numFmtId="49" fontId="23" fillId="5" borderId="11" xfId="0" applyNumberFormat="1" applyFont="1" applyFill="1" applyBorder="1" applyAlignment="1" applyProtection="1">
      <alignment horizontal="left"/>
      <protection locked="0"/>
    </xf>
    <xf numFmtId="164" fontId="23" fillId="5" borderId="11" xfId="1" applyFont="1" applyFill="1" applyBorder="1" applyAlignment="1" applyProtection="1">
      <alignment horizontal="left"/>
      <protection locked="0"/>
    </xf>
    <xf numFmtId="175" fontId="23" fillId="5" borderId="11" xfId="0" applyNumberFormat="1" applyFont="1" applyFill="1" applyBorder="1" applyAlignment="1" applyProtection="1">
      <alignment horizontal="left"/>
      <protection locked="0"/>
    </xf>
    <xf numFmtId="49" fontId="18" fillId="5" borderId="11" xfId="3" applyNumberFormat="1" applyFont="1" applyFill="1" applyBorder="1" applyAlignment="1" applyProtection="1">
      <alignment horizontal="center"/>
      <protection locked="0"/>
    </xf>
    <xf numFmtId="173" fontId="18" fillId="5" borderId="11" xfId="1" applyNumberFormat="1" applyFont="1" applyFill="1" applyBorder="1" applyAlignment="1" applyProtection="1">
      <alignment horizontal="center"/>
      <protection locked="0"/>
    </xf>
    <xf numFmtId="164" fontId="23" fillId="5" borderId="11" xfId="1" applyNumberFormat="1" applyFont="1" applyFill="1" applyBorder="1" applyAlignment="1" applyProtection="1">
      <alignment horizontal="center"/>
      <protection locked="0"/>
    </xf>
    <xf numFmtId="49" fontId="18" fillId="5" borderId="11" xfId="3" applyNumberFormat="1" applyFont="1" applyFill="1" applyBorder="1" applyAlignment="1" applyProtection="1">
      <protection locked="0"/>
    </xf>
    <xf numFmtId="0" fontId="50" fillId="0" borderId="0" xfId="3" applyFont="1" applyFill="1" applyBorder="1" applyAlignment="1">
      <alignment vertical="center"/>
    </xf>
    <xf numFmtId="0" fontId="50" fillId="0" borderId="19" xfId="3" applyFont="1" applyFill="1" applyBorder="1" applyAlignment="1">
      <alignment vertical="center"/>
    </xf>
    <xf numFmtId="49" fontId="27" fillId="0" borderId="16" xfId="3" applyNumberFormat="1" applyFont="1" applyFill="1" applyBorder="1" applyAlignment="1">
      <alignment horizontal="right" vertical="center"/>
    </xf>
    <xf numFmtId="168" fontId="51" fillId="13" borderId="11" xfId="0" applyNumberFormat="1" applyFont="1" applyFill="1" applyBorder="1" applyAlignment="1" applyProtection="1">
      <alignment horizontal="center" vertical="center" wrapText="1"/>
      <protection locked="0"/>
    </xf>
    <xf numFmtId="0" fontId="51" fillId="13" borderId="11" xfId="0" applyNumberFormat="1" applyFont="1" applyFill="1" applyBorder="1" applyAlignment="1" applyProtection="1">
      <alignment horizontal="center" vertical="center" wrapText="1"/>
      <protection locked="0"/>
    </xf>
    <xf numFmtId="0" fontId="52" fillId="9" borderId="1" xfId="0" applyNumberFormat="1" applyFont="1" applyFill="1" applyBorder="1" applyAlignment="1" applyProtection="1">
      <alignment horizontal="center"/>
      <protection hidden="1"/>
    </xf>
    <xf numFmtId="168" fontId="52" fillId="13" borderId="11" xfId="0" applyNumberFormat="1" applyFont="1" applyFill="1" applyBorder="1" applyAlignment="1" applyProtection="1">
      <alignment horizontal="center" vertical="center" wrapText="1"/>
      <protection locked="0"/>
    </xf>
    <xf numFmtId="164" fontId="53" fillId="11" borderId="2" xfId="0" applyNumberFormat="1" applyFont="1" applyFill="1" applyBorder="1" applyProtection="1">
      <protection locked="0" hidden="1"/>
    </xf>
    <xf numFmtId="174" fontId="54" fillId="11" borderId="2" xfId="0" applyNumberFormat="1" applyFont="1" applyFill="1" applyBorder="1" applyProtection="1">
      <protection locked="0" hidden="1"/>
    </xf>
    <xf numFmtId="177" fontId="18" fillId="0" borderId="4" xfId="3" applyNumberFormat="1" applyFont="1" applyFill="1" applyBorder="1" applyAlignment="1" applyProtection="1">
      <protection locked="0"/>
    </xf>
    <xf numFmtId="0" fontId="18" fillId="0" borderId="22" xfId="3" applyFont="1" applyFill="1" applyBorder="1" applyProtection="1">
      <protection locked="0"/>
    </xf>
    <xf numFmtId="0" fontId="32" fillId="0" borderId="18" xfId="3" applyFont="1" applyBorder="1" applyAlignment="1">
      <alignment horizontal="left" vertical="center" wrapText="1"/>
    </xf>
    <xf numFmtId="0" fontId="32" fillId="0" borderId="0" xfId="3" applyFont="1" applyBorder="1" applyAlignment="1">
      <alignment horizontal="left" vertical="center" wrapText="1"/>
    </xf>
    <xf numFmtId="0" fontId="32" fillId="0" borderId="19" xfId="3" applyFont="1" applyBorder="1" applyAlignment="1">
      <alignment horizontal="left" vertical="center" wrapText="1"/>
    </xf>
    <xf numFmtId="49" fontId="48" fillId="5" borderId="24" xfId="3" applyNumberFormat="1" applyFont="1" applyFill="1" applyBorder="1" applyAlignment="1" applyProtection="1">
      <alignment horizontal="center" vertical="center"/>
      <protection locked="0"/>
    </xf>
    <xf numFmtId="49" fontId="48" fillId="5" borderId="23" xfId="3" applyNumberFormat="1" applyFont="1" applyFill="1" applyBorder="1" applyAlignment="1" applyProtection="1">
      <alignment horizontal="center" vertical="center"/>
      <protection locked="0"/>
    </xf>
    <xf numFmtId="164" fontId="48" fillId="0" borderId="21" xfId="1" applyFont="1" applyFill="1" applyBorder="1" applyAlignment="1" applyProtection="1">
      <alignment horizontal="center"/>
      <protection locked="0"/>
    </xf>
    <xf numFmtId="164" fontId="48" fillId="0" borderId="22" xfId="1" applyFont="1" applyFill="1" applyBorder="1" applyAlignment="1" applyProtection="1">
      <alignment horizontal="center"/>
      <protection locked="0"/>
    </xf>
    <xf numFmtId="49" fontId="48" fillId="0" borderId="9" xfId="3" applyNumberFormat="1" applyFont="1" applyFill="1" applyBorder="1" applyAlignment="1" applyProtection="1">
      <alignment horizontal="center" vertical="center"/>
      <protection locked="0"/>
    </xf>
    <xf numFmtId="49" fontId="48" fillId="0" borderId="29" xfId="3" applyNumberFormat="1" applyFont="1" applyFill="1" applyBorder="1" applyAlignment="1" applyProtection="1">
      <alignment horizontal="center" vertical="center"/>
      <protection locked="0"/>
    </xf>
    <xf numFmtId="49" fontId="29" fillId="0" borderId="26" xfId="3" applyNumberFormat="1" applyFont="1" applyBorder="1" applyAlignment="1">
      <alignment horizontal="right" vertical="top" wrapText="1"/>
    </xf>
    <xf numFmtId="49" fontId="29" fillId="0" borderId="16" xfId="3" applyNumberFormat="1" applyFont="1" applyBorder="1" applyAlignment="1">
      <alignment horizontal="right" vertical="top" wrapText="1"/>
    </xf>
    <xf numFmtId="164" fontId="48" fillId="0" borderId="0" xfId="1" applyFont="1" applyFill="1" applyBorder="1" applyAlignment="1" applyProtection="1">
      <alignment horizontal="center"/>
      <protection locked="0"/>
    </xf>
    <xf numFmtId="164" fontId="48" fillId="0" borderId="19" xfId="1" applyFont="1" applyFill="1" applyBorder="1" applyAlignment="1" applyProtection="1">
      <alignment horizontal="center"/>
      <protection locked="0"/>
    </xf>
    <xf numFmtId="164" fontId="18" fillId="15" borderId="15" xfId="1" applyFont="1" applyFill="1" applyBorder="1" applyAlignment="1">
      <alignment horizontal="center" wrapText="1"/>
    </xf>
    <xf numFmtId="49" fontId="18" fillId="16" borderId="30" xfId="3" applyNumberFormat="1" applyFont="1" applyFill="1" applyBorder="1" applyAlignment="1">
      <alignment horizontal="center" vertical="center" wrapText="1"/>
    </xf>
    <xf numFmtId="49" fontId="18" fillId="16" borderId="28" xfId="3" applyNumberFormat="1" applyFont="1" applyFill="1" applyBorder="1" applyAlignment="1">
      <alignment horizontal="center" vertical="center" wrapText="1"/>
    </xf>
    <xf numFmtId="0" fontId="38" fillId="0" borderId="16" xfId="3" applyFont="1" applyBorder="1" applyAlignment="1">
      <alignment horizontal="left" wrapText="1"/>
    </xf>
    <xf numFmtId="0" fontId="38" fillId="0" borderId="17" xfId="3" applyFont="1" applyBorder="1" applyAlignment="1">
      <alignment horizontal="left" wrapText="1"/>
    </xf>
    <xf numFmtId="0" fontId="38" fillId="0" borderId="21" xfId="3" applyFont="1" applyBorder="1" applyAlignment="1">
      <alignment horizontal="left" vertical="justify" wrapText="1"/>
    </xf>
    <xf numFmtId="0" fontId="38" fillId="0" borderId="21" xfId="3" applyFont="1" applyBorder="1" applyAlignment="1">
      <alignment horizontal="left" vertical="justify"/>
    </xf>
    <xf numFmtId="0" fontId="38" fillId="0" borderId="22" xfId="3" applyFont="1" applyBorder="1" applyAlignment="1">
      <alignment horizontal="left" vertical="justify"/>
    </xf>
    <xf numFmtId="177" fontId="18" fillId="0" borderId="21" xfId="3" applyNumberFormat="1" applyFont="1" applyFill="1" applyBorder="1" applyAlignment="1" applyProtection="1">
      <alignment horizontal="center"/>
      <protection locked="0"/>
    </xf>
    <xf numFmtId="176" fontId="18" fillId="0" borderId="21" xfId="3" applyNumberFormat="1" applyFont="1" applyFill="1" applyBorder="1" applyAlignment="1" applyProtection="1">
      <alignment horizontal="center"/>
      <protection locked="0"/>
    </xf>
    <xf numFmtId="14" fontId="48" fillId="5" borderId="24" xfId="3" applyNumberFormat="1" applyFont="1" applyFill="1" applyBorder="1" applyAlignment="1" applyProtection="1">
      <alignment horizontal="center"/>
      <protection locked="0"/>
    </xf>
    <xf numFmtId="2" fontId="31" fillId="13" borderId="0" xfId="3" applyNumberFormat="1" applyFont="1" applyFill="1" applyBorder="1" applyAlignment="1" applyProtection="1">
      <alignment horizontal="center" vertical="center"/>
    </xf>
    <xf numFmtId="2" fontId="31" fillId="13" borderId="14" xfId="3" applyNumberFormat="1" applyFont="1" applyFill="1" applyBorder="1" applyAlignment="1" applyProtection="1">
      <alignment horizontal="center" vertical="center"/>
      <protection locked="0"/>
    </xf>
    <xf numFmtId="2" fontId="31" fillId="13" borderId="0" xfId="3" applyNumberFormat="1" applyFont="1" applyFill="1" applyBorder="1" applyAlignment="1" applyProtection="1">
      <alignment horizontal="center" vertical="center"/>
      <protection locked="0"/>
    </xf>
    <xf numFmtId="168" fontId="55" fillId="0" borderId="0" xfId="0" applyNumberFormat="1" applyFont="1" applyAlignment="1">
      <alignment vertical="center"/>
    </xf>
    <xf numFmtId="168" fontId="0" fillId="0" borderId="0" xfId="0" applyNumberFormat="1"/>
  </cellXfs>
  <cellStyles count="7">
    <cellStyle name="Comma" xfId="1" builtinId="3"/>
    <cellStyle name="Currency" xfId="2" builtinId="4"/>
    <cellStyle name="Hyperlink" xfId="6" builtinId="8"/>
    <cellStyle name="Normal" xfId="0" builtinId="0"/>
    <cellStyle name="Normal 17" xfId="4" xr:uid="{00000000-0005-0000-0000-000004000000}"/>
    <cellStyle name="Normal 2" xfId="3" xr:uid="{00000000-0005-0000-0000-000005000000}"/>
    <cellStyle name="Normal 3" xfId="5" xr:uid="{00000000-0005-0000-0000-000006000000}"/>
  </cellStyles>
  <dxfs count="60">
    <dxf>
      <font>
        <b/>
        <i val="0"/>
        <strike val="0"/>
        <condense val="0"/>
        <extend val="0"/>
        <outline val="0"/>
        <shadow val="0"/>
        <u val="none"/>
        <vertAlign val="baseline"/>
        <sz val="12"/>
        <color theme="4" tint="-0.249977111117893"/>
        <name val="Calibri"/>
        <family val="2"/>
        <scheme val="minor"/>
      </font>
      <numFmt numFmtId="168" formatCode="[$-F800]dddd\,\ mmmm\ dd\,\ yyyy"/>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val="0"/>
        <i val="0"/>
        <strike val="0"/>
        <condense val="0"/>
        <extend val="0"/>
        <outline val="0"/>
        <shadow val="0"/>
        <u val="none"/>
        <vertAlign val="baseline"/>
        <sz val="12"/>
        <color rgb="FF0066FF"/>
        <name val="Calibri"/>
        <family val="2"/>
        <scheme val="minor"/>
      </font>
      <numFmt numFmtId="174" formatCode="_(* #,##0.0_);_(* \(#,##0.0\);_(* &quot;-&quot;??_);_(@_)"/>
      <fill>
        <patternFill patternType="solid">
          <fgColor indexed="64"/>
          <bgColor theme="0" tint="-0.14999847407452621"/>
        </patternFill>
      </fill>
      <border diagonalUp="0" diagonalDown="0" outline="0">
        <left style="thin">
          <color indexed="64"/>
        </left>
        <right style="thin">
          <color indexed="64"/>
        </right>
        <top/>
        <bottom style="thin">
          <color indexed="64"/>
        </bottom>
      </border>
      <protection locked="0" hidden="1"/>
    </dxf>
    <dxf>
      <font>
        <b val="0"/>
        <i val="0"/>
        <strike val="0"/>
        <condense val="0"/>
        <extend val="0"/>
        <outline val="0"/>
        <shadow val="0"/>
        <u val="none"/>
        <vertAlign val="baseline"/>
        <sz val="12"/>
        <color rgb="FF0066FF"/>
        <name val="Calibri"/>
        <family val="2"/>
        <scheme val="minor"/>
      </font>
      <numFmt numFmtId="174" formatCode="_(* #,##0.0_);_(* \(#,##0.0\);_(* &quot;-&quot;??_);_(@_)"/>
      <fill>
        <patternFill patternType="solid">
          <fgColor indexed="64"/>
          <bgColor theme="0" tint="-0.14999847407452621"/>
        </patternFill>
      </fill>
      <border diagonalUp="0" diagonalDown="0" outline="0">
        <left style="thin">
          <color indexed="64"/>
        </left>
        <right style="thin">
          <color indexed="64"/>
        </right>
        <top/>
        <bottom style="thin">
          <color indexed="64"/>
        </bottom>
      </border>
      <protection locked="0" hidden="1"/>
    </dxf>
    <dxf>
      <font>
        <b val="0"/>
        <i val="0"/>
        <strike val="0"/>
        <condense val="0"/>
        <extend val="0"/>
        <outline val="0"/>
        <shadow val="0"/>
        <u val="none"/>
        <vertAlign val="baseline"/>
        <sz val="12"/>
        <color rgb="FF0066FF"/>
        <name val="Calibri"/>
        <family val="2"/>
        <scheme val="minor"/>
      </font>
      <numFmt numFmtId="174" formatCode="_(* #,##0.0_);_(* \(#,##0.0\);_(* &quot;-&quot;??_);_(@_)"/>
      <fill>
        <patternFill patternType="solid">
          <fgColor indexed="64"/>
          <bgColor theme="0" tint="-0.14999847407452621"/>
        </patternFill>
      </fill>
      <border diagonalUp="0" diagonalDown="0" outline="0">
        <left style="thin">
          <color indexed="64"/>
        </left>
        <right style="thin">
          <color indexed="64"/>
        </right>
        <top/>
        <bottom style="thin">
          <color indexed="64"/>
        </bottom>
      </border>
      <protection locked="0" hidden="1"/>
    </dxf>
    <dxf>
      <font>
        <b/>
        <i val="0"/>
        <strike val="0"/>
        <condense val="0"/>
        <extend val="0"/>
        <outline val="0"/>
        <shadow val="0"/>
        <u val="none"/>
        <vertAlign val="baseline"/>
        <sz val="12"/>
        <color rgb="FF0066FF"/>
        <name val="Calibri"/>
        <family val="2"/>
        <scheme val="minor"/>
      </font>
      <numFmt numFmtId="164" formatCode="_(* #,##0.00_);_(* \(#,##0.00\);_(* &quot;-&quot;??_);_(@_)"/>
      <fill>
        <patternFill patternType="solid">
          <fgColor indexed="64"/>
          <bgColor theme="0" tint="-0.14999847407452621"/>
        </patternFill>
      </fill>
      <border diagonalUp="0" diagonalDown="0" outline="0">
        <left style="thin">
          <color indexed="64"/>
        </left>
        <right style="thin">
          <color indexed="64"/>
        </right>
        <top/>
        <bottom style="thin">
          <color indexed="64"/>
        </bottom>
      </border>
      <protection locked="0" hidden="1"/>
    </dxf>
    <dxf>
      <font>
        <b/>
        <i val="0"/>
        <strike val="0"/>
        <condense val="0"/>
        <extend val="0"/>
        <outline val="0"/>
        <shadow val="0"/>
        <u val="none"/>
        <vertAlign val="baseline"/>
        <sz val="12"/>
        <color theme="4" tint="-0.249977111117893"/>
        <name val="Calibri"/>
        <family val="2"/>
        <scheme val="minor"/>
      </font>
      <numFmt numFmtId="168" formatCode="[$-F800]dddd\,\ mmmm\ dd\,\ yyyy"/>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i val="0"/>
        <strike val="0"/>
        <condense val="0"/>
        <extend val="0"/>
        <outline val="0"/>
        <shadow val="0"/>
        <u val="none"/>
        <vertAlign val="baseline"/>
        <sz val="12"/>
        <color theme="4" tint="-0.249977111117893"/>
        <name val="Calibri"/>
        <family val="2"/>
        <scheme val="minor"/>
      </font>
      <numFmt numFmtId="168" formatCode="[$-F800]dddd\,\ mmmm\ dd\,\ yyyy"/>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i val="0"/>
        <strike val="0"/>
        <condense val="0"/>
        <extend val="0"/>
        <outline val="0"/>
        <shadow val="0"/>
        <u val="none"/>
        <vertAlign val="baseline"/>
        <sz val="12"/>
        <color theme="4" tint="-0.249977111117893"/>
        <name val="Calibri"/>
        <family val="2"/>
        <scheme val="minor"/>
      </font>
      <numFmt numFmtId="168" formatCode="[$-F800]dddd\,\ mmmm\ dd\,\ yyyy"/>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i val="0"/>
        <strike val="0"/>
        <condense val="0"/>
        <extend val="0"/>
        <outline val="0"/>
        <shadow val="0"/>
        <u val="none"/>
        <vertAlign val="baseline"/>
        <sz val="12"/>
        <color theme="0"/>
        <name val="Calibri"/>
        <family val="2"/>
        <scheme val="minor"/>
      </font>
      <numFmt numFmtId="168" formatCode="[$-F800]dddd\,\ mmmm\ dd\,\ yyyy"/>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i val="0"/>
        <strike val="0"/>
        <condense val="0"/>
        <extend val="0"/>
        <outline val="0"/>
        <shadow val="0"/>
        <u val="none"/>
        <vertAlign val="baseline"/>
        <sz val="12"/>
        <color theme="4" tint="-0.249977111117893"/>
        <name val="Calibri"/>
        <family val="2"/>
        <scheme val="minor"/>
      </font>
      <numFmt numFmtId="168" formatCode="[$-F800]dddd\,\ mmmm\ dd\,\ yyyy"/>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i val="0"/>
        <strike val="0"/>
        <condense val="0"/>
        <extend val="0"/>
        <outline val="0"/>
        <shadow val="0"/>
        <u val="none"/>
        <vertAlign val="baseline"/>
        <sz val="12"/>
        <color theme="4" tint="-0.249977111117893"/>
        <name val="Calibri"/>
        <family val="2"/>
        <scheme val="minor"/>
      </font>
      <numFmt numFmtId="168" formatCode="[$-F800]dddd\,\ mmmm\ dd\,\ yyyy"/>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i val="0"/>
        <strike val="0"/>
        <condense val="0"/>
        <extend val="0"/>
        <outline val="0"/>
        <shadow val="0"/>
        <u val="none"/>
        <vertAlign val="baseline"/>
        <sz val="12"/>
        <color theme="0"/>
        <name val="Calibri"/>
        <family val="2"/>
        <scheme val="minor"/>
      </font>
      <numFmt numFmtId="168" formatCode="[$-F800]dddd\,\ mmmm\ dd\,\ yyyy"/>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i val="0"/>
        <strike val="0"/>
        <condense val="0"/>
        <extend val="0"/>
        <outline val="0"/>
        <shadow val="0"/>
        <u val="none"/>
        <vertAlign val="baseline"/>
        <sz val="12"/>
        <color theme="4" tint="-0.249977111117893"/>
        <name val="Calibri"/>
        <family val="2"/>
        <scheme val="minor"/>
      </font>
      <numFmt numFmtId="0" formatCode="General"/>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i val="0"/>
        <strike val="0"/>
        <condense val="0"/>
        <extend val="0"/>
        <outline val="0"/>
        <shadow val="0"/>
        <u val="none"/>
        <vertAlign val="baseline"/>
        <sz val="12"/>
        <color theme="0"/>
        <name val="Calibri"/>
        <family val="2"/>
        <scheme val="minor"/>
      </font>
      <numFmt numFmtId="0" formatCode="General"/>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2"/>
        <color theme="4" tint="-0.249977111117893"/>
        <name val="Calibri"/>
        <family val="2"/>
        <scheme val="minor"/>
      </font>
      <numFmt numFmtId="0" formatCode="General"/>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i val="0"/>
        <strike val="0"/>
        <condense val="0"/>
        <extend val="0"/>
        <outline val="0"/>
        <shadow val="0"/>
        <u val="none"/>
        <vertAlign val="baseline"/>
        <sz val="12"/>
        <color theme="4" tint="-0.249977111117893"/>
        <name val="Calibri"/>
        <family val="2"/>
        <scheme val="minor"/>
      </font>
      <numFmt numFmtId="168" formatCode="[$-F800]dddd\,\ mmmm\ dd\,\ yyyy"/>
      <fill>
        <patternFill patternType="solid">
          <fgColor indexed="64"/>
          <bgColor theme="4" tint="-0.249977111117893"/>
        </patternFill>
      </fill>
      <alignment horizontal="center" vertical="center"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sz val="12"/>
        <name val="Calibri"/>
        <scheme val="minor"/>
      </font>
      <numFmt numFmtId="30" formatCode="@"/>
      <fill>
        <patternFill patternType="solid">
          <fgColor indexed="64"/>
          <bgColor rgb="FFFFFFCC"/>
        </patternFill>
      </fill>
      <alignment horizontal="general" vertical="bottom" textRotation="0" wrapText="0"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val="0"/>
        <sz val="12"/>
        <name val="Calibri"/>
        <scheme val="minor"/>
      </font>
      <numFmt numFmtId="164" formatCode="_(* #,##0.00_);_(* \(#,##0.00\);_(* &quot;-&quot;??_);_(@_)"/>
      <fill>
        <patternFill patternType="solid">
          <fgColor indexed="64"/>
          <bgColor rgb="FFFFFFCC"/>
        </patternFill>
      </fill>
      <alignment horizontal="center" vertical="bottom" textRotation="0" wrapText="0"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val="0"/>
        <sz val="12"/>
        <name val="Calibri"/>
        <scheme val="minor"/>
      </font>
      <numFmt numFmtId="164" formatCode="_(* #,##0.00_);_(* \(#,##0.00\);_(* &quot;-&quot;??_);_(@_)"/>
      <fill>
        <patternFill patternType="solid">
          <fgColor indexed="64"/>
          <bgColor rgb="FFFFFFCC"/>
        </patternFill>
      </fill>
      <alignment horizontal="center" vertical="bottom" textRotation="0" wrapText="0"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val="0"/>
        <sz val="12"/>
        <name val="Calibri"/>
        <scheme val="minor"/>
      </font>
      <numFmt numFmtId="164" formatCode="_(* #,##0.00_);_(* \(#,##0.00\);_(* &quot;-&quot;??_);_(@_)"/>
      <fill>
        <patternFill patternType="solid">
          <fgColor indexed="64"/>
          <bgColor rgb="FFFFFFCC"/>
        </patternFill>
      </fill>
      <alignment horizontal="center" vertical="bottom" textRotation="0" wrapText="0"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sz val="12"/>
        <name val="Calibri"/>
        <scheme val="minor"/>
      </font>
      <numFmt numFmtId="164" formatCode="_(* #,##0.00_);_(* \(#,##0.00\);_(* &quot;-&quot;??_);_(@_)"/>
      <fill>
        <patternFill patternType="solid">
          <fgColor indexed="64"/>
          <bgColor theme="4" tint="0.79998168889431442"/>
        </patternFill>
      </fill>
      <alignment horizontal="general" vertical="bottom" textRotation="0" wrapText="1"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1" hidden="1"/>
    </dxf>
    <dxf>
      <alignment horizontal="center" vertical="bottom" textRotation="0" indent="0" justifyLastLine="0" shrinkToFit="0" readingOrder="0"/>
      <border>
        <left style="dotted">
          <color rgb="FF0066FF"/>
        </left>
        <right style="dotted">
          <color rgb="FF0066FF"/>
        </right>
      </border>
      <protection locked="0" hidden="0"/>
    </dxf>
    <dxf>
      <alignment horizontal="center" vertical="bottom" textRotation="0" indent="0" justifyLastLine="0" shrinkToFit="0" readingOrder="0"/>
      <border>
        <left style="dotted">
          <color rgb="FF0066FF"/>
        </left>
        <right style="dotted">
          <color rgb="FF0066FF"/>
        </right>
      </border>
      <protection locked="0" hidden="0"/>
    </dxf>
    <dxf>
      <alignment horizontal="center" vertical="bottom" textRotation="0" wrapText="0" indent="0" justifyLastLine="0" shrinkToFit="0" readingOrder="0"/>
      <border>
        <right style="dotted">
          <color rgb="FF0066FF"/>
        </right>
      </border>
      <protection locked="0" hidden="0"/>
    </dxf>
    <dxf>
      <font>
        <strike val="0"/>
        <outline val="0"/>
        <shadow val="0"/>
        <u val="none"/>
        <vertAlign val="baseline"/>
        <sz val="12"/>
        <color auto="1"/>
        <name val="Calibri"/>
        <scheme val="minor"/>
      </font>
      <numFmt numFmtId="0" formatCode="General"/>
      <alignment vertical="bottom" textRotation="0" indent="0" justifyLastLine="0" shrinkToFit="0" readingOrder="0"/>
      <protection locked="1" hidden="1"/>
    </dxf>
    <dxf>
      <numFmt numFmtId="0" formatCode="General"/>
      <alignment vertical="bottom" textRotation="0" indent="0" justifyLastLine="0" shrinkToFit="0" readingOrder="0"/>
      <border outline="0">
        <left style="dotted">
          <color rgb="FF0066FF"/>
        </left>
        <right style="dotted">
          <color rgb="FF0066FF"/>
        </right>
      </border>
      <protection locked="1" hidden="1"/>
    </dxf>
    <dxf>
      <fill>
        <patternFill patternType="solid">
          <fgColor indexed="64"/>
          <bgColor rgb="FFFFFFCC"/>
        </patternFill>
      </fill>
      <border outline="0">
        <left style="dotted">
          <color rgb="FF0066FF"/>
        </left>
      </border>
    </dxf>
    <dxf>
      <font>
        <strike val="0"/>
        <outline val="0"/>
        <shadow val="0"/>
        <vertAlign val="baseline"/>
        <sz val="12"/>
        <name val="Calibri"/>
        <scheme val="minor"/>
      </font>
      <numFmt numFmtId="30" formatCode="@"/>
      <fill>
        <patternFill patternType="solid">
          <fgColor indexed="64"/>
          <bgColor rgb="FFFFFFCC"/>
        </patternFill>
      </fill>
      <alignment horizontal="left" vertical="bottom" textRotation="0" wrapText="0" indent="0" justifyLastLine="0" shrinkToFit="0" readingOrder="0"/>
      <border diagonalUp="0" diagonalDown="0">
        <left style="dotted">
          <color rgb="FF0066FF"/>
        </left>
        <right style="dotted">
          <color rgb="FF0066FF"/>
        </right>
        <top style="dotted">
          <color rgb="FF0066FF"/>
        </top>
        <bottom style="dotted">
          <color rgb="FF0066FF"/>
        </bottom>
        <vertical/>
        <horizontal/>
      </border>
      <protection locked="0" hidden="0"/>
    </dxf>
    <dxf>
      <font>
        <strike val="0"/>
        <outline val="0"/>
        <shadow val="0"/>
        <vertAlign val="baseline"/>
        <sz val="12"/>
        <name val="Calibri"/>
        <scheme val="minor"/>
      </font>
      <numFmt numFmtId="30" formatCode="@"/>
      <fill>
        <patternFill patternType="solid">
          <fgColor indexed="64"/>
          <bgColor rgb="FFFFFFCC"/>
        </patternFill>
      </fill>
      <alignment horizontal="left" vertical="bottom" textRotation="0" wrapText="0"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val="0"/>
        <i val="0"/>
        <strike val="0"/>
        <condense val="0"/>
        <extend val="0"/>
        <outline val="0"/>
        <shadow val="0"/>
        <u val="none"/>
        <vertAlign val="baseline"/>
        <sz val="12"/>
        <color auto="1"/>
        <name val="Calibri"/>
        <scheme val="minor"/>
      </font>
      <numFmt numFmtId="30" formatCode="@"/>
      <fill>
        <patternFill patternType="solid">
          <fgColor indexed="64"/>
          <bgColor rgb="FFFFFFCC"/>
        </patternFill>
      </fill>
      <alignment horizontal="left" vertical="bottom" textRotation="0" wrapText="0"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val="0"/>
        <i val="0"/>
        <strike val="0"/>
        <condense val="0"/>
        <extend val="0"/>
        <outline val="0"/>
        <shadow val="0"/>
        <u val="none"/>
        <vertAlign val="baseline"/>
        <sz val="12"/>
        <color auto="1"/>
        <name val="Calibri"/>
        <scheme val="minor"/>
      </font>
      <numFmt numFmtId="172" formatCode="dddd\ mmm\ dd\ yyyy"/>
      <fill>
        <patternFill patternType="solid">
          <fgColor indexed="64"/>
          <bgColor rgb="FFFFFFCC"/>
        </patternFill>
      </fill>
      <alignment horizontal="left" vertical="bottom" textRotation="0" wrapText="0" indent="0" justifyLastLine="0" shrinkToFit="0" readingOrder="0"/>
      <border diagonalUp="0" diagonalDown="0" outline="0">
        <left style="dotted">
          <color rgb="FF0066FF"/>
        </left>
        <right style="dotted">
          <color rgb="FF0066FF"/>
        </right>
        <top style="dotted">
          <color rgb="FF0066FF"/>
        </top>
        <bottom style="dotted">
          <color rgb="FF0066FF"/>
        </bottom>
      </border>
      <protection locked="0" hidden="0"/>
    </dxf>
    <dxf>
      <font>
        <b val="0"/>
        <i val="0"/>
        <strike val="0"/>
        <condense val="0"/>
        <extend val="0"/>
        <outline val="0"/>
        <shadow val="0"/>
        <u val="none"/>
        <vertAlign val="baseline"/>
        <sz val="11"/>
        <color indexed="8"/>
        <name val="Calibri"/>
        <family val="2"/>
        <scheme val="minor"/>
      </font>
      <numFmt numFmtId="168" formatCode="[$-F800]dddd\,\ mmmm\ dd\,\ yyyy"/>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theme="6" tint="0.59996337778862885"/>
        </patternFill>
      </fill>
    </dxf>
    <dxf>
      <fill>
        <patternFill>
          <bgColor theme="9" tint="0.59996337778862885"/>
        </patternFill>
      </fill>
    </dxf>
    <dxf>
      <fill>
        <patternFill>
          <bgColor theme="5" tint="0.79998168889431442"/>
        </patternFill>
      </fill>
    </dxf>
    <dxf>
      <fill>
        <patternFill patternType="none">
          <bgColor auto="1"/>
        </patternFill>
      </fill>
    </dxf>
    <dxf>
      <font>
        <b val="0"/>
        <i val="0"/>
        <strike val="0"/>
        <condense val="0"/>
        <extend val="0"/>
        <outline val="0"/>
        <shadow val="0"/>
        <u val="none"/>
        <vertAlign val="baseline"/>
        <sz val="11"/>
        <color indexed="8"/>
        <name val="Calibri"/>
        <scheme val="minor"/>
      </font>
      <fill>
        <patternFill patternType="none">
          <fgColor indexed="64"/>
          <bgColor indexed="65"/>
        </patternFill>
      </fill>
    </dxf>
    <dxf>
      <font>
        <b val="0"/>
        <i val="0"/>
        <strike val="0"/>
        <condense val="0"/>
        <extend val="0"/>
        <outline val="0"/>
        <shadow val="0"/>
        <u val="none"/>
        <vertAlign val="baseline"/>
        <sz val="16"/>
        <color auto="1"/>
        <name val="Calibri"/>
        <scheme val="none"/>
      </font>
      <alignment horizontal="general" vertical="center" textRotation="0" wrapText="0" indent="0" justifyLastLine="0" shrinkToFit="0" readingOrder="0"/>
    </dxf>
    <dxf>
      <font>
        <b val="0"/>
        <i val="0"/>
        <strike val="0"/>
        <condense val="0"/>
        <extend val="0"/>
        <outline val="0"/>
        <shadow val="0"/>
        <u val="none"/>
        <vertAlign val="baseline"/>
        <sz val="16"/>
        <color auto="1"/>
        <name val="Calibri"/>
        <scheme val="none"/>
      </font>
      <alignment horizontal="general" vertical="center" textRotation="0" wrapText="0" indent="0" justifyLastLine="0" shrinkToFit="0" readingOrder="0"/>
    </dxf>
    <dxf>
      <font>
        <b/>
        <i val="0"/>
        <strike val="0"/>
        <condense val="0"/>
        <extend val="0"/>
        <outline val="0"/>
        <shadow val="0"/>
        <u/>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64" formatCode="_(* #,##0.00_);_(* \(#,##0.00\);_(* &quot;-&quot;??_);_(@_)"/>
      <fill>
        <patternFill patternType="solid">
          <fgColor indexed="64"/>
          <bgColor rgb="FFCCFFCC"/>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71" formatCode="m/d/yyyy"/>
      <fill>
        <patternFill patternType="solid">
          <fgColor theme="4" tint="0.79998168889431442"/>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64" formatCode="_(* #,##0.00_);_(* \(#,##0.00\);_(* &quot;-&quot;??_);_(@_)"/>
      <fill>
        <patternFill patternType="solid">
          <fgColor theme="4" tint="0.79998168889431442"/>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71" formatCode="m/d/yyyy"/>
      <fill>
        <patternFill patternType="solid">
          <fgColor theme="4" tint="0.79998168889431442"/>
          <bgColor rgb="FFCCFFCC"/>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71" formatCode="m/d/yyyy"/>
      <fill>
        <patternFill patternType="solid">
          <fgColor theme="4" tint="0.79998168889431442"/>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theme="4" tint="0.79998168889431442"/>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70" formatCode="yyyy/mm/dd;@"/>
      <fill>
        <patternFill patternType="solid">
          <fgColor theme="4" tint="0.79998168889431442"/>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70" formatCode="yyyy/mm/dd;@"/>
      <fill>
        <patternFill patternType="solid">
          <fgColor theme="4" tint="0.79998168889431442"/>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theme="4" tint="0.79998168889431442"/>
          <bgColor theme="4"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theme="4" tint="0.79998168889431442"/>
          <bgColor rgb="FFFFFFCC"/>
        </patternFill>
      </fill>
      <alignment horizontal="left" vertical="bottom" textRotation="0" wrapText="0" indent="0" justifyLastLine="0" shrinkToFit="0" readingOrder="0"/>
      <border diagonalUp="0" diagonalDown="0">
        <left/>
        <right style="thick">
          <color indexed="64"/>
        </right>
        <top/>
        <bottom/>
        <vertical/>
        <horizontal/>
      </border>
    </dxf>
    <dxf>
      <font>
        <b val="0"/>
        <i val="0"/>
        <strike val="0"/>
        <condense val="0"/>
        <extend val="0"/>
        <outline val="0"/>
        <shadow val="0"/>
        <u val="none"/>
        <vertAlign val="baseline"/>
        <sz val="10"/>
        <color theme="1"/>
        <name val="Arial"/>
        <scheme val="none"/>
      </font>
      <fill>
        <patternFill patternType="solid">
          <fgColor theme="4" tint="0.79998168889431442"/>
          <bgColor rgb="FFFFFFCC"/>
        </patternFill>
      </fill>
      <alignment horizontal="left" vertical="bottom" textRotation="0" wrapText="0" indent="0" justifyLastLine="0" shrinkToFit="0" readingOrder="0"/>
      <border diagonalUp="0" diagonalDown="0" outline="0">
        <left/>
        <right/>
        <top style="thin">
          <color indexed="64"/>
        </top>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4" tint="0.79998168889431442"/>
        </patternFill>
      </fill>
    </dxf>
    <dxf>
      <fill>
        <patternFill patternType="solid">
          <fgColor rgb="FFFFFF00"/>
          <bgColor rgb="FF000000"/>
        </patternFill>
      </fill>
    </dxf>
    <dxf>
      <font>
        <strike val="0"/>
        <outline val="0"/>
        <shadow val="0"/>
        <vertAlign val="baseline"/>
        <sz val="12"/>
        <name val="Calibri"/>
        <scheme val="minor"/>
      </font>
    </dxf>
    <dxf>
      <font>
        <strike val="0"/>
        <outline val="0"/>
        <shadow val="0"/>
        <vertAlign val="baseline"/>
        <sz val="12"/>
        <name val="Calibri"/>
        <scheme val="minor"/>
      </font>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66FF"/>
      <color rgb="FFFF6600"/>
      <color rgb="FFF8F8F8"/>
      <color rgb="FFEAEAEA"/>
      <color rgb="FFCCFFCC"/>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802338</xdr:colOff>
      <xdr:row>0</xdr:row>
      <xdr:rowOff>32657</xdr:rowOff>
    </xdr:from>
    <xdr:to>
      <xdr:col>15</xdr:col>
      <xdr:colOff>1850570</xdr:colOff>
      <xdr:row>2</xdr:row>
      <xdr:rowOff>182999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083909" y="32657"/>
          <a:ext cx="1048232" cy="694628"/>
        </a:xfrm>
        <a:prstGeom prst="rect">
          <a:avLst/>
        </a:prstGeom>
      </xdr:spPr>
    </xdr:pic>
    <xdr:clientData/>
  </xdr:twoCellAnchor>
  <xdr:twoCellAnchor editAs="oneCell">
    <xdr:from>
      <xdr:col>0</xdr:col>
      <xdr:colOff>315686</xdr:colOff>
      <xdr:row>3</xdr:row>
      <xdr:rowOff>76199</xdr:rowOff>
    </xdr:from>
    <xdr:to>
      <xdr:col>4</xdr:col>
      <xdr:colOff>1262744</xdr:colOff>
      <xdr:row>10</xdr:row>
      <xdr:rowOff>533399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315686" y="892628"/>
          <a:ext cx="7184572" cy="3124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blInvoice" displayName="TblInvoice" ref="A12:P58" totalsRowCount="1" headerRowDxfId="59" dataDxfId="58" totalsRowDxfId="57" headerRowCellStyle="Comma">
  <autoFilter ref="A12:P57" xr:uid="{00000000-0009-0000-0100-000005000000}"/>
  <sortState xmlns:xlrd2="http://schemas.microsoft.com/office/spreadsheetml/2017/richdata2" ref="A13:AU56">
    <sortCondition ref="A13:A56"/>
    <sortCondition ref="E13:E56"/>
    <sortCondition ref="J13:J56"/>
  </sortState>
  <tableColumns count="16">
    <tableColumn id="1" xr3:uid="{00000000-0010-0000-0000-000001000000}" name="Practitioner Name - _x000a_Last Name, First Name" totalsRowFunction="custom" dataDxfId="30" totalsRowDxfId="15">
      <totalsRowFormula>IF(ISBLANK(E58),"",$H$5)</totalsRowFormula>
    </tableColumn>
    <tableColumn id="2" xr3:uid="{00000000-0010-0000-0000-000002000000}" name="Practitioner MSP#" totalsRowFunction="custom" dataDxfId="29" totalsRowDxfId="14">
      <totalsRowFormula>IF(ISBLANK(E58),"",VLOOKUP(A58,BulkUpld[[Physician Name]:[MSP '#]],2,0))</totalsRowFormula>
    </tableColumn>
    <tableColumn id="4" xr3:uid="{00000000-0010-0000-0000-000004000000}" name="Contract #" dataDxfId="28" totalsRowDxfId="13">
      <calculatedColumnFormula>+$M$4</calculatedColumnFormula>
    </tableColumn>
    <tableColumn id="10" xr3:uid="{00000000-0010-0000-0000-00000A000000}" name="Facility name _x000a_(on each line)" dataDxfId="27" totalsRowDxfId="12" dataCellStyle="Normal 2"/>
    <tableColumn id="3" xr3:uid="{00000000-0010-0000-0000-000003000000}" name="Date of Service" totalsRowLabel="Need more lines? Submit a separate invoice" dataDxfId="26" totalsRowDxfId="11" dataCellStyle="Normal 2"/>
    <tableColumn id="5" xr3:uid="{00000000-0010-0000-0000-000005000000}" name="Weekday or_x000a_ Weekend (Auto-_x000a_populate)" dataDxfId="25" totalsRowDxfId="10" dataCellStyle="Normal 2">
      <calculatedColumnFormula>IF(E13="", "", IF(OR(WEEKDAY(E13)=1, WEEKDAY(E13)=7), "Weekend", "Weekday"))</calculatedColumnFormula>
    </tableColumn>
    <tableColumn id="6" xr3:uid="{00000000-0010-0000-0000-000006000000}" name="Stat/Lieu Day_x000a_ (Auto-_x000a_populate)" dataDxfId="24" totalsRowDxfId="9" dataCellStyle="Normal 2">
      <calculatedColumnFormula>IF(ISNA(VLOOKUP(E13,'Physician Reporting Periods'!F:F,1,0)),"","STAT")</calculatedColumnFormula>
    </tableColumn>
    <tableColumn id="7" xr3:uid="{00000000-0010-0000-0000-000007000000}" name="Shift _x000a_Scheduled_x000a_Y/N (drop down / case sensitive)" totalsRowDxfId="8" dataCellStyle="Normal 2"/>
    <tableColumn id="9" xr3:uid="{00000000-0010-0000-0000-000009000000}" name="Onsite_x000a_Y/N (drop down / case sensitive)" dataDxfId="23" totalsRowDxfId="7" dataCellStyle="Normal 2"/>
    <tableColumn id="11" xr3:uid="{00000000-0010-0000-0000-00000B000000}" name="Shift Start Time_x000a_(hh:mm) _x000a_round to 15 min " dataDxfId="22" totalsRowDxfId="6" dataCellStyle="Normal 2"/>
    <tableColumn id="12" xr3:uid="{00000000-0010-0000-0000-00000C000000}" name="Shift End Time_x000a_(hh:mm) _x000a_round to 15 min" dataDxfId="21" totalsRowDxfId="5" dataCellStyle="Normal 2"/>
    <tableColumn id="47" xr3:uid="{00000000-0010-0000-0000-00002F000000}" name="Total_x000a_Hours" totalsRowFunction="sum" dataDxfId="20" totalsRowDxfId="4" dataCellStyle="Comma">
      <calculatedColumnFormula>IF(OR(TblInvoice[[#This Row],[Shift Start Time
(hh:mm) 
round to 15 min ]]="",TblInvoice[[#This Row],[Shift End Time
(hh:mm) 
round to 15 min]]=""),"",ROUND(MOD(TblInvoice[[#This Row],[Shift End Time
(hh:mm) 
round to 15 min]]-TblInvoice[[#This Row],[Shift Start Time
(hh:mm) 
round to 15 min ]],1)*24,2))</calculatedColumnFormula>
    </tableColumn>
    <tableColumn id="46" xr3:uid="{00000000-0010-0000-0000-00002E000000}" name="Direct" totalsRowFunction="sum" dataDxfId="19" totalsRowDxfId="3" dataCellStyle="Comma"/>
    <tableColumn id="45" xr3:uid="{00000000-0010-0000-0000-00002D000000}" name="Indirect." totalsRowFunction="sum" dataDxfId="18" totalsRowDxfId="2" dataCellStyle="Comma"/>
    <tableColumn id="44" xr3:uid="{00000000-0010-0000-0000-00002C000000}" name="NonPatient/Other" totalsRowFunction="sum" dataDxfId="17" totalsRowDxfId="1" dataCellStyle="Comma"/>
    <tableColumn id="51" xr3:uid="{00000000-0010-0000-0000-000033000000}" name="Notes" dataDxfId="16" totalsRowDxfId="0"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ulkUpld" displayName="BulkUpld" ref="A3:M32" totalsRowShown="0" headerRowDxfId="55" tableBorderDxfId="54">
  <autoFilter ref="A3:M32" xr:uid="{00000000-0009-0000-0100-000002000000}"/>
  <sortState xmlns:xlrd2="http://schemas.microsoft.com/office/spreadsheetml/2017/richdata2" ref="A4:M32">
    <sortCondition ref="A3:A32"/>
  </sortState>
  <tableColumns count="13">
    <tableColumn id="2" xr3:uid="{00000000-0010-0000-0100-000002000000}" name="Physician Name" dataDxfId="53"/>
    <tableColumn id="14" xr3:uid="{00000000-0010-0000-0100-00000E000000}" name="MSP #" dataDxfId="52"/>
    <tableColumn id="3" xr3:uid="{00000000-0010-0000-0100-000003000000}" name="Vendor" dataDxfId="51"/>
    <tableColumn id="4" xr3:uid="{00000000-0010-0000-0100-000004000000}" name="Type" dataDxfId="50">
      <calculatedColumnFormula>"FEE"</calculatedColumnFormula>
    </tableColumn>
    <tableColumn id="5" xr3:uid="{00000000-0010-0000-0100-000005000000}" name="EffectiveDate(yyyy/mm/dd)" dataDxfId="49">
      <calculatedColumnFormula>+$E$4</calculatedColumnFormula>
    </tableColumn>
    <tableColumn id="6" xr3:uid="{00000000-0010-0000-0100-000006000000}" name="InvoiceDate_x000a_(yyyy/mm/dd)" dataDxfId="48">
      <calculatedColumnFormula>VLOOKUP('Invoice Template'!#REF!,'Physician Reporting Periods'!A:C,3,0)</calculatedColumnFormula>
    </tableColumn>
    <tableColumn id="7" xr3:uid="{00000000-0010-0000-0100-000007000000}" name="InvoiceNumber" dataDxfId="47">
      <calculatedColumnFormula>TEXT(F4,"yymmdd")&amp;"NIHAN"</calculatedColumnFormula>
    </tableColumn>
    <tableColumn id="8" xr3:uid="{00000000-0010-0000-0100-000008000000}" name="Description" dataDxfId="46">
      <calculatedColumnFormula>+H$4</calculatedColumnFormula>
    </tableColumn>
    <tableColumn id="9" xr3:uid="{00000000-0010-0000-0100-000009000000}" name="GlAccount" dataDxfId="45"/>
    <tableColumn id="10" xr3:uid="{00000000-0010-0000-0100-00000A000000}" name="Amount" dataDxfId="44" dataCellStyle="Comma">
      <calculatedColumnFormula>ROUND(SUMIFS('Invoice Template'!#REF!,'Invoice Template'!$A$13:$A$57,'bulk inv upload'!$A4),2)</calculatedColumnFormula>
    </tableColumn>
    <tableColumn id="11" xr3:uid="{00000000-0010-0000-0100-00000B000000}" name="Tax" dataDxfId="43">
      <calculatedColumnFormula>+K$4</calculatedColumnFormula>
    </tableColumn>
    <tableColumn id="12" xr3:uid="{00000000-0010-0000-0100-00000C000000}" name="StatHours" dataDxfId="42">
      <calculatedColumnFormula>0</calculatedColumnFormula>
    </tableColumn>
    <tableColumn id="13" xr3:uid="{00000000-0010-0000-0100-00000D000000}" name="Approver" dataDxfId="41" dataCellStyle="Comma">
      <calculatedColumnFormula>+$M$4</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YN" displayName="YN" ref="B2:B4" totalsRowShown="0" headerRowDxfId="40" dataDxfId="39">
  <autoFilter ref="B2:B4" xr:uid="{00000000-0009-0000-0100-000001000000}"/>
  <tableColumns count="1">
    <tableColumn id="1" xr3:uid="{00000000-0010-0000-0200-000001000000}" name="Y/N" dataDxfId="3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Holidays7" displayName="Holidays7" ref="E1:F29" totalsRowShown="0">
  <autoFilter ref="E1:F29" xr:uid="{00000000-0009-0000-0100-000006000000}"/>
  <tableColumns count="2">
    <tableColumn id="1" xr3:uid="{00000000-0010-0000-0400-000001000000}" name="Statutory Holiday" dataDxfId="37" dataCellStyle="Normal 3"/>
    <tableColumn id="2" xr3:uid="{00000000-0010-0000-0400-000002000000}" name="Date" dataDxfId="31"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hysician_Comp@Islandhealth.ca" TargetMode="External"/><Relationship Id="rId1" Type="http://schemas.openxmlformats.org/officeDocument/2006/relationships/hyperlink" Target="mailto:Physician_Comp@islandhealth.ca"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hysician_comp@islandhealth.c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Physician_Comp@islandhealth.ca"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00B0F0"/>
    <pageSetUpPr fitToPage="1"/>
  </sheetPr>
  <dimension ref="A1:AV77"/>
  <sheetViews>
    <sheetView showGridLines="0" tabSelected="1" zoomScale="70" zoomScaleNormal="70" workbookViewId="0"/>
  </sheetViews>
  <sheetFormatPr defaultColWidth="0" defaultRowHeight="15.6" outlineLevelCol="1" x14ac:dyDescent="0.3"/>
  <cols>
    <col min="1" max="1" width="32.6640625" style="79" customWidth="1"/>
    <col min="2" max="2" width="18.6640625" style="106" customWidth="1"/>
    <col min="3" max="3" width="26.21875" style="80" hidden="1" customWidth="1"/>
    <col min="4" max="4" width="39.5546875" style="80" customWidth="1"/>
    <col min="5" max="5" width="30" style="79" customWidth="1"/>
    <col min="6" max="6" width="27.109375" style="79" customWidth="1"/>
    <col min="7" max="7" width="15.21875" style="79" customWidth="1"/>
    <col min="8" max="8" width="15.77734375" style="79" customWidth="1"/>
    <col min="9" max="9" width="16.77734375" style="82" customWidth="1"/>
    <col min="10" max="10" width="22.77734375" style="82" customWidth="1"/>
    <col min="11" max="11" width="20.6640625" style="82" customWidth="1"/>
    <col min="12" max="12" width="30.44140625" style="83" customWidth="1"/>
    <col min="13" max="15" width="13.5546875" style="83" customWidth="1"/>
    <col min="16" max="16" width="38.88671875" style="83" customWidth="1"/>
    <col min="17" max="40" width="16.77734375" style="83" hidden="1" customWidth="1" outlineLevel="1"/>
    <col min="41" max="41" width="17.33203125" style="83" hidden="1" customWidth="1" collapsed="1"/>
    <col min="42" max="42" width="17.33203125" style="83" hidden="1" customWidth="1"/>
    <col min="43" max="43" width="17.33203125" style="79" hidden="1" customWidth="1" collapsed="1"/>
    <col min="44" max="44" width="32.77734375" style="79" hidden="1" customWidth="1"/>
    <col min="45" max="45" width="43" style="79" hidden="1" customWidth="1"/>
    <col min="46" max="47" width="22.88671875" style="79" hidden="1" customWidth="1"/>
    <col min="48" max="16384" width="11.44140625" style="79" hidden="1"/>
  </cols>
  <sheetData>
    <row r="1" spans="1:48" ht="21" customHeight="1" x14ac:dyDescent="0.3">
      <c r="A1" s="85"/>
      <c r="B1" s="128"/>
      <c r="C1" s="129"/>
      <c r="D1" s="129"/>
      <c r="E1" s="85"/>
      <c r="F1" s="121"/>
      <c r="G1" s="86"/>
      <c r="H1" s="86"/>
      <c r="I1" s="122"/>
      <c r="J1" s="122"/>
      <c r="K1" s="123"/>
      <c r="L1" s="90"/>
      <c r="M1" s="90"/>
      <c r="N1" s="90"/>
      <c r="O1" s="90"/>
      <c r="P1" s="90"/>
      <c r="Q1" s="90"/>
      <c r="R1" s="90"/>
      <c r="S1" s="90"/>
      <c r="T1" s="90"/>
      <c r="U1" s="90">
        <v>0</v>
      </c>
      <c r="V1" s="90">
        <v>0</v>
      </c>
      <c r="W1" s="90"/>
      <c r="X1" s="90"/>
      <c r="Y1" s="90"/>
      <c r="Z1" s="90"/>
      <c r="AA1" s="90"/>
      <c r="AB1" s="90"/>
      <c r="AC1" s="90"/>
      <c r="AD1" s="90"/>
      <c r="AE1" s="90"/>
      <c r="AF1" s="90"/>
      <c r="AG1" s="90"/>
      <c r="AH1" s="90"/>
      <c r="AI1" s="90"/>
      <c r="AJ1" s="90"/>
      <c r="AK1" s="90"/>
      <c r="AL1" s="90"/>
      <c r="AM1" s="90"/>
      <c r="AN1" s="90"/>
      <c r="AO1" s="90"/>
      <c r="AP1" s="165"/>
      <c r="AQ1" s="85"/>
      <c r="AR1" s="85"/>
    </row>
    <row r="2" spans="1:48" ht="21" customHeight="1" x14ac:dyDescent="0.3">
      <c r="A2" s="85"/>
      <c r="B2" s="128"/>
      <c r="C2" s="130"/>
      <c r="D2" s="130"/>
      <c r="E2" s="85"/>
      <c r="F2" s="126" t="s">
        <v>563</v>
      </c>
      <c r="G2" s="85"/>
      <c r="H2" s="125"/>
      <c r="J2" s="125"/>
      <c r="K2" s="125"/>
      <c r="L2" s="125"/>
      <c r="M2" s="125"/>
      <c r="N2" s="125"/>
      <c r="O2" s="125"/>
      <c r="P2" s="125"/>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66"/>
      <c r="AT2" s="166"/>
      <c r="AU2" s="166"/>
    </row>
    <row r="3" spans="1:48" s="84" customFormat="1" ht="21" customHeight="1" thickBot="1" x14ac:dyDescent="0.35">
      <c r="A3" s="127"/>
      <c r="B3" s="131"/>
      <c r="C3" s="132"/>
      <c r="D3" s="132"/>
      <c r="E3" s="163"/>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67"/>
      <c r="AT3" s="168"/>
      <c r="AU3" s="168"/>
      <c r="AV3" s="169"/>
    </row>
    <row r="4" spans="1:48" ht="26.55" customHeight="1" x14ac:dyDescent="0.4">
      <c r="A4" s="246"/>
      <c r="B4" s="247"/>
      <c r="C4" s="248"/>
      <c r="D4" s="248"/>
      <c r="E4" s="249"/>
      <c r="F4" s="231"/>
      <c r="G4" s="278" t="s">
        <v>689</v>
      </c>
      <c r="H4" s="227"/>
      <c r="I4" s="114"/>
      <c r="J4" s="115"/>
      <c r="K4" s="115"/>
      <c r="L4" s="278" t="s">
        <v>779</v>
      </c>
      <c r="M4" s="290"/>
      <c r="N4" s="290"/>
      <c r="O4" s="290"/>
      <c r="P4" s="291"/>
      <c r="Q4" s="170"/>
      <c r="R4" s="171"/>
      <c r="S4" s="171"/>
      <c r="T4" s="171"/>
      <c r="U4" s="171"/>
      <c r="V4" s="171"/>
      <c r="W4" s="171"/>
      <c r="X4" s="172"/>
      <c r="Y4" s="172"/>
      <c r="Z4" s="171"/>
      <c r="AA4" s="171"/>
      <c r="AB4" s="171"/>
      <c r="AC4" s="171"/>
      <c r="AD4" s="173"/>
      <c r="AE4" s="173"/>
      <c r="AF4" s="171"/>
      <c r="AG4" s="171"/>
      <c r="AH4" s="171"/>
      <c r="AI4" s="171"/>
      <c r="AJ4" s="173"/>
      <c r="AK4" s="173"/>
      <c r="AL4" s="171"/>
      <c r="AM4" s="171"/>
      <c r="AN4" s="174"/>
      <c r="AO4" s="90"/>
      <c r="AP4" s="175"/>
      <c r="AQ4" s="176"/>
      <c r="AR4" s="102"/>
      <c r="AT4" s="177"/>
      <c r="AU4" s="177"/>
    </row>
    <row r="5" spans="1:48" ht="26.55" customHeight="1" x14ac:dyDescent="0.4">
      <c r="A5" s="250"/>
      <c r="B5" s="133"/>
      <c r="C5" s="120"/>
      <c r="D5" s="120"/>
      <c r="E5" s="164"/>
      <c r="F5" s="232"/>
      <c r="G5" s="240"/>
      <c r="H5" s="240"/>
      <c r="I5" s="240"/>
      <c r="J5" s="116"/>
      <c r="K5" s="116"/>
      <c r="L5" s="117"/>
      <c r="M5" s="294"/>
      <c r="N5" s="294"/>
      <c r="O5" s="294"/>
      <c r="P5" s="295"/>
      <c r="Q5" s="94"/>
      <c r="R5" s="171"/>
      <c r="S5" s="171"/>
      <c r="T5" s="171"/>
      <c r="U5" s="171"/>
      <c r="V5" s="171"/>
      <c r="W5" s="171"/>
      <c r="X5" s="171"/>
      <c r="Y5" s="171"/>
      <c r="Z5" s="171"/>
      <c r="AA5" s="171"/>
      <c r="AB5" s="171"/>
      <c r="AC5" s="171"/>
      <c r="AD5" s="171"/>
      <c r="AE5" s="171"/>
      <c r="AF5" s="171"/>
      <c r="AG5" s="171"/>
      <c r="AH5" s="171"/>
      <c r="AI5" s="171"/>
      <c r="AJ5" s="171"/>
      <c r="AK5" s="171"/>
      <c r="AL5" s="171"/>
      <c r="AM5" s="171"/>
      <c r="AN5" s="171"/>
      <c r="AO5" s="178" t="s">
        <v>746</v>
      </c>
      <c r="AP5" s="179"/>
      <c r="AQ5" s="179"/>
      <c r="AR5" s="102"/>
      <c r="AT5" s="177"/>
      <c r="AU5" s="177"/>
    </row>
    <row r="6" spans="1:48" ht="26.55" customHeight="1" x14ac:dyDescent="0.45">
      <c r="A6" s="250"/>
      <c r="B6" s="133"/>
      <c r="C6" s="120"/>
      <c r="D6" s="120"/>
      <c r="E6" s="164"/>
      <c r="F6" s="232"/>
      <c r="G6" s="240"/>
      <c r="H6" s="240"/>
      <c r="I6" s="240"/>
      <c r="J6" s="116"/>
      <c r="K6" s="116"/>
      <c r="L6" s="117"/>
      <c r="M6" s="298"/>
      <c r="N6" s="298"/>
      <c r="O6" s="298"/>
      <c r="P6" s="299"/>
      <c r="Q6" s="94"/>
      <c r="R6" s="171"/>
      <c r="S6" s="171"/>
      <c r="T6" s="171"/>
      <c r="U6" s="171"/>
      <c r="V6" s="171"/>
      <c r="W6" s="171"/>
      <c r="X6" s="171"/>
      <c r="Y6" s="171"/>
      <c r="Z6" s="171"/>
      <c r="AA6" s="171"/>
      <c r="AB6" s="171"/>
      <c r="AC6" s="171"/>
      <c r="AD6" s="171"/>
      <c r="AE6" s="171"/>
      <c r="AF6" s="171"/>
      <c r="AG6" s="171"/>
      <c r="AH6" s="171"/>
      <c r="AI6" s="171"/>
      <c r="AJ6" s="171"/>
      <c r="AK6" s="171"/>
      <c r="AL6" s="171"/>
      <c r="AM6" s="171"/>
      <c r="AN6" s="171"/>
      <c r="AO6" s="180" t="s">
        <v>674</v>
      </c>
      <c r="AP6" s="181"/>
      <c r="AQ6" s="182"/>
      <c r="AR6" s="102"/>
      <c r="AT6" s="83"/>
      <c r="AU6" s="83"/>
    </row>
    <row r="7" spans="1:48" s="81" customFormat="1" ht="35.4" customHeight="1" thickBot="1" x14ac:dyDescent="0.5">
      <c r="A7" s="287"/>
      <c r="B7" s="288"/>
      <c r="C7" s="288"/>
      <c r="D7" s="288"/>
      <c r="E7" s="289"/>
      <c r="F7" s="233"/>
      <c r="G7" s="118"/>
      <c r="H7" s="118"/>
      <c r="I7" s="118"/>
      <c r="J7" s="118"/>
      <c r="K7" s="118"/>
      <c r="L7" s="119"/>
      <c r="M7" s="292"/>
      <c r="N7" s="292"/>
      <c r="O7" s="292"/>
      <c r="P7" s="293"/>
      <c r="Q7" s="183"/>
      <c r="R7" s="184"/>
      <c r="S7" s="184"/>
      <c r="T7" s="184"/>
      <c r="U7" s="184"/>
      <c r="V7" s="184"/>
      <c r="W7" s="184"/>
      <c r="X7" s="184"/>
      <c r="Y7" s="184"/>
      <c r="Z7" s="184"/>
      <c r="AA7" s="184"/>
      <c r="AB7" s="184"/>
      <c r="AC7" s="184"/>
      <c r="AD7" s="184"/>
      <c r="AE7" s="184"/>
      <c r="AF7" s="184"/>
      <c r="AG7" s="184"/>
      <c r="AH7" s="184"/>
      <c r="AI7" s="184"/>
      <c r="AJ7" s="184"/>
      <c r="AK7" s="184"/>
      <c r="AL7" s="184"/>
      <c r="AM7" s="184"/>
      <c r="AN7" s="184"/>
      <c r="AO7" s="103"/>
      <c r="AP7" s="185"/>
      <c r="AQ7" s="103" t="s">
        <v>747</v>
      </c>
      <c r="AR7" s="102"/>
      <c r="AT7" s="94"/>
      <c r="AU7" s="94"/>
    </row>
    <row r="8" spans="1:48" s="93" customFormat="1" ht="41.4" customHeight="1" x14ac:dyDescent="0.45">
      <c r="A8" s="251"/>
      <c r="E8" s="252"/>
      <c r="F8" s="235" t="s">
        <v>745</v>
      </c>
      <c r="G8" s="228"/>
      <c r="H8" s="303" t="s">
        <v>634</v>
      </c>
      <c r="I8" s="303"/>
      <c r="J8" s="304"/>
      <c r="K8" s="296" t="s">
        <v>684</v>
      </c>
      <c r="L8" s="297"/>
      <c r="M8" s="310"/>
      <c r="N8" s="310"/>
      <c r="O8" s="310"/>
      <c r="P8" s="234"/>
      <c r="Q8" s="186"/>
      <c r="R8" s="184"/>
      <c r="S8" s="184"/>
      <c r="T8" s="184"/>
      <c r="U8" s="187"/>
      <c r="V8" s="187"/>
      <c r="W8" s="187"/>
      <c r="X8" s="187"/>
      <c r="Y8" s="187"/>
      <c r="Z8" s="187"/>
      <c r="AA8" s="187"/>
      <c r="AB8" s="187"/>
      <c r="AC8" s="187"/>
      <c r="AD8" s="187"/>
      <c r="AE8" s="187"/>
      <c r="AF8" s="187"/>
      <c r="AG8" s="187"/>
      <c r="AH8" s="187"/>
      <c r="AI8" s="187"/>
      <c r="AJ8" s="187"/>
      <c r="AK8" s="187"/>
      <c r="AL8" s="187"/>
      <c r="AM8" s="187"/>
      <c r="AN8" s="187"/>
      <c r="AO8" s="188" t="s">
        <v>748</v>
      </c>
      <c r="AP8" s="189"/>
      <c r="AQ8" s="190"/>
      <c r="AR8" s="191"/>
      <c r="AT8" s="192"/>
      <c r="AU8" s="192"/>
    </row>
    <row r="9" spans="1:48" ht="22.2" customHeight="1" thickBot="1" x14ac:dyDescent="0.45">
      <c r="A9" s="253"/>
      <c r="B9" s="239"/>
      <c r="C9" s="254"/>
      <c r="D9" s="254"/>
      <c r="E9" s="255"/>
      <c r="F9" s="236"/>
      <c r="G9" s="105" t="s">
        <v>633</v>
      </c>
      <c r="H9" s="285"/>
      <c r="I9" s="285"/>
      <c r="J9" s="134"/>
      <c r="K9" s="261"/>
      <c r="L9" s="262" t="s">
        <v>633</v>
      </c>
      <c r="M9" s="308"/>
      <c r="N9" s="309"/>
      <c r="O9" s="309"/>
      <c r="P9" s="286"/>
      <c r="Q9" s="86"/>
      <c r="R9" s="184"/>
      <c r="S9" s="184"/>
      <c r="T9" s="184"/>
      <c r="U9" s="193"/>
      <c r="V9" s="193"/>
      <c r="W9" s="193"/>
      <c r="X9" s="193"/>
      <c r="Y9" s="193"/>
      <c r="Z9" s="193"/>
      <c r="AA9" s="193"/>
      <c r="AB9" s="193"/>
      <c r="AC9" s="193"/>
      <c r="AD9" s="193"/>
      <c r="AE9" s="193"/>
      <c r="AF9" s="193"/>
      <c r="AG9" s="193"/>
      <c r="AH9" s="193"/>
      <c r="AI9" s="193"/>
      <c r="AJ9" s="193"/>
      <c r="AK9" s="193"/>
      <c r="AL9" s="193"/>
      <c r="AM9" s="193"/>
      <c r="AN9" s="193"/>
      <c r="AO9" s="194"/>
      <c r="AP9" s="195"/>
      <c r="AQ9" s="196"/>
      <c r="AR9" s="102"/>
      <c r="AT9" s="83"/>
      <c r="AU9" s="83"/>
    </row>
    <row r="10" spans="1:48" ht="31.8" customHeight="1" thickBot="1" x14ac:dyDescent="0.45">
      <c r="A10" s="253"/>
      <c r="B10" s="276"/>
      <c r="C10" s="276"/>
      <c r="D10" s="276"/>
      <c r="E10" s="277"/>
      <c r="F10" s="237"/>
      <c r="G10" s="112"/>
      <c r="H10" s="112"/>
      <c r="I10" s="113"/>
      <c r="J10" s="238"/>
      <c r="K10" s="224"/>
      <c r="L10" s="111"/>
      <c r="M10" s="305" t="s">
        <v>691</v>
      </c>
      <c r="N10" s="306"/>
      <c r="O10" s="306"/>
      <c r="P10" s="307"/>
      <c r="Q10" s="197"/>
      <c r="R10" s="184"/>
      <c r="S10" s="184"/>
      <c r="T10" s="184"/>
      <c r="U10" s="198"/>
      <c r="V10" s="198"/>
      <c r="W10" s="198"/>
      <c r="X10" s="198"/>
      <c r="Y10" s="198"/>
      <c r="Z10" s="198"/>
      <c r="AA10" s="198"/>
      <c r="AB10" s="198"/>
      <c r="AC10" s="198"/>
      <c r="AD10" s="198"/>
      <c r="AE10" s="198"/>
      <c r="AF10" s="198"/>
      <c r="AG10" s="198"/>
      <c r="AH10" s="198"/>
      <c r="AI10" s="198"/>
      <c r="AJ10" s="198"/>
      <c r="AK10" s="198"/>
      <c r="AL10" s="198"/>
      <c r="AM10" s="198"/>
      <c r="AN10" s="198"/>
      <c r="AO10" s="199" t="s">
        <v>749</v>
      </c>
      <c r="AP10" s="189"/>
      <c r="AQ10" s="200"/>
      <c r="AR10" s="201"/>
      <c r="AT10" s="86"/>
      <c r="AU10" s="86"/>
    </row>
    <row r="11" spans="1:48" ht="51" customHeight="1" thickBot="1" x14ac:dyDescent="0.45">
      <c r="A11" s="256"/>
      <c r="B11" s="257"/>
      <c r="C11" s="258"/>
      <c r="D11" s="259"/>
      <c r="E11" s="260"/>
      <c r="F11" s="225"/>
      <c r="G11" s="225"/>
      <c r="H11" s="225"/>
      <c r="I11" s="197"/>
      <c r="J11" s="301" t="s">
        <v>780</v>
      </c>
      <c r="K11" s="302"/>
      <c r="L11" s="226"/>
      <c r="M11" s="300" t="s">
        <v>688</v>
      </c>
      <c r="N11" s="300"/>
      <c r="O11" s="300"/>
      <c r="P11" s="110" t="s">
        <v>809</v>
      </c>
      <c r="Q11" s="197"/>
      <c r="R11" s="184"/>
      <c r="S11" s="184"/>
      <c r="T11" s="184"/>
      <c r="U11" s="198"/>
      <c r="V11" s="198"/>
      <c r="W11" s="198"/>
      <c r="X11" s="198"/>
      <c r="Y11" s="198"/>
      <c r="Z11" s="198"/>
      <c r="AA11" s="198"/>
      <c r="AB11" s="198"/>
      <c r="AC11" s="198"/>
      <c r="AD11" s="198"/>
      <c r="AE11" s="198"/>
      <c r="AF11" s="198"/>
      <c r="AG11" s="198"/>
      <c r="AH11" s="198"/>
      <c r="AI11" s="198"/>
      <c r="AJ11" s="198"/>
      <c r="AK11" s="198"/>
      <c r="AL11" s="198"/>
      <c r="AM11" s="198"/>
      <c r="AN11" s="198"/>
      <c r="AO11" s="202" t="s">
        <v>687</v>
      </c>
      <c r="AP11" s="203"/>
      <c r="AQ11" s="204"/>
      <c r="AR11" s="201"/>
      <c r="AT11" s="86"/>
      <c r="AU11" s="86"/>
    </row>
    <row r="12" spans="1:48" s="87" customFormat="1" ht="79.8" customHeight="1" x14ac:dyDescent="0.25">
      <c r="A12" s="243" t="s">
        <v>808</v>
      </c>
      <c r="B12" s="243" t="s">
        <v>810</v>
      </c>
      <c r="C12" s="243" t="s">
        <v>540</v>
      </c>
      <c r="D12" s="243" t="s">
        <v>794</v>
      </c>
      <c r="E12" s="243" t="s">
        <v>646</v>
      </c>
      <c r="F12" s="242" t="s">
        <v>782</v>
      </c>
      <c r="G12" s="241" t="s">
        <v>690</v>
      </c>
      <c r="H12" s="241" t="s">
        <v>799</v>
      </c>
      <c r="I12" s="241" t="s">
        <v>801</v>
      </c>
      <c r="J12" s="243" t="s">
        <v>791</v>
      </c>
      <c r="K12" s="243" t="s">
        <v>792</v>
      </c>
      <c r="L12" s="243" t="s">
        <v>531</v>
      </c>
      <c r="M12" s="243" t="s">
        <v>528</v>
      </c>
      <c r="N12" s="243" t="s">
        <v>701</v>
      </c>
      <c r="O12" s="243" t="s">
        <v>666</v>
      </c>
      <c r="P12" s="243" t="s">
        <v>71</v>
      </c>
      <c r="Q12" s="244" t="s">
        <v>750</v>
      </c>
      <c r="R12" s="244" t="s">
        <v>751</v>
      </c>
      <c r="S12" s="244" t="s">
        <v>752</v>
      </c>
      <c r="T12" s="244" t="s">
        <v>753</v>
      </c>
      <c r="U12" s="244" t="s">
        <v>754</v>
      </c>
      <c r="V12" s="244" t="s">
        <v>755</v>
      </c>
      <c r="W12" s="244" t="s">
        <v>756</v>
      </c>
      <c r="X12" s="244" t="s">
        <v>757</v>
      </c>
      <c r="Y12" s="244" t="s">
        <v>758</v>
      </c>
      <c r="Z12" s="244" t="s">
        <v>759</v>
      </c>
      <c r="AA12" s="244" t="s">
        <v>760</v>
      </c>
      <c r="AB12" s="244" t="s">
        <v>761</v>
      </c>
      <c r="AC12" s="244" t="s">
        <v>762</v>
      </c>
      <c r="AD12" s="244" t="s">
        <v>763</v>
      </c>
      <c r="AE12" s="244" t="s">
        <v>764</v>
      </c>
      <c r="AF12" s="244" t="s">
        <v>765</v>
      </c>
      <c r="AG12" s="244" t="s">
        <v>766</v>
      </c>
      <c r="AH12" s="244" t="s">
        <v>767</v>
      </c>
      <c r="AI12" s="244" t="s">
        <v>768</v>
      </c>
      <c r="AJ12" s="244" t="s">
        <v>769</v>
      </c>
      <c r="AK12" s="244" t="s">
        <v>770</v>
      </c>
      <c r="AL12" s="244" t="s">
        <v>771</v>
      </c>
      <c r="AM12" s="244" t="s">
        <v>772</v>
      </c>
      <c r="AN12" s="244" t="s">
        <v>773</v>
      </c>
      <c r="AO12" s="245" t="s">
        <v>564</v>
      </c>
      <c r="AP12" s="245" t="s">
        <v>774</v>
      </c>
      <c r="AQ12" s="245" t="s">
        <v>532</v>
      </c>
      <c r="AR12" s="244" t="s">
        <v>69</v>
      </c>
      <c r="AS12" s="244" t="s">
        <v>775</v>
      </c>
      <c r="AT12" s="244" t="s">
        <v>776</v>
      </c>
      <c r="AU12" s="244" t="s">
        <v>777</v>
      </c>
      <c r="AV12" s="244" t="s">
        <v>778</v>
      </c>
    </row>
    <row r="13" spans="1:48" ht="21.75" customHeight="1" x14ac:dyDescent="0.3">
      <c r="A13" s="268"/>
      <c r="B13" s="269"/>
      <c r="C13" s="270">
        <f t="shared" ref="C13:C57" si="0">+$M$4</f>
        <v>0</v>
      </c>
      <c r="D13" s="269"/>
      <c r="E13" s="271"/>
      <c r="F13" s="100" t="str">
        <f t="shared" ref="F13" si="1">IF(E13="", "", IF(OR(WEEKDAY(E13)=1, WEEKDAY(E13)=7), "Weekend", "Weekday"))</f>
        <v/>
      </c>
      <c r="G13" s="100" t="str">
        <f>IF(ISNA(VLOOKUP(E13,'Physician Reporting Periods'!F:F,1,0)),"","STAT")</f>
        <v/>
      </c>
      <c r="H13" s="272"/>
      <c r="I13" s="272"/>
      <c r="J13" s="273"/>
      <c r="K13" s="273"/>
      <c r="L13" s="104" t="str">
        <f>IF(OR(TblInvoice[[#This Row],[Shift Start Time
(hh:mm) 
round to 15 min ]]="",TblInvoice[[#This Row],[Shift End Time
(hh:mm) 
round to 15 min]]=""),"",ROUND(MOD(TblInvoice[[#This Row],[Shift End Time
(hh:mm) 
round to 15 min]]-TblInvoice[[#This Row],[Shift Start Time
(hh:mm) 
round to 15 min ]],1)*24,2))</f>
        <v/>
      </c>
      <c r="M13" s="274"/>
      <c r="N13" s="274"/>
      <c r="O13" s="274"/>
      <c r="P13" s="275"/>
      <c r="Q13" s="205"/>
      <c r="R13" s="206"/>
      <c r="S13" s="206"/>
      <c r="T13" s="205"/>
      <c r="U13" s="205"/>
      <c r="V13" s="205"/>
      <c r="W13" s="207"/>
      <c r="X13" s="208"/>
      <c r="Y13" s="208"/>
      <c r="Z13" s="207"/>
      <c r="AA13" s="207"/>
      <c r="AB13" s="207"/>
      <c r="AC13" s="209"/>
      <c r="AD13" s="210"/>
      <c r="AE13" s="210"/>
      <c r="AF13" s="209"/>
      <c r="AG13" s="209"/>
      <c r="AH13" s="209"/>
      <c r="AI13" s="211"/>
      <c r="AJ13" s="212"/>
      <c r="AK13" s="212"/>
      <c r="AL13" s="211"/>
      <c r="AM13" s="211"/>
      <c r="AN13" s="211"/>
      <c r="AO13" s="213"/>
      <c r="AP13" s="213"/>
      <c r="AQ13" s="213"/>
      <c r="AR13" s="214"/>
      <c r="AS13" s="215" t="s">
        <v>781</v>
      </c>
      <c r="AT13" s="215" t="s">
        <v>781</v>
      </c>
      <c r="AU13" s="215" t="str">
        <f>IF(ISBLANK($E13),"",$M$7)</f>
        <v/>
      </c>
      <c r="AV13" s="216" t="str">
        <f t="shared" ref="AV13:AV41" si="2">IF(E13&lt;&gt;"",IF(UPPER($M$5)="MULTI",$D13,IF(UPPER($M$5)="NOT ON LIST",$M$6,$M$5)),"")</f>
        <v/>
      </c>
    </row>
    <row r="14" spans="1:48" ht="21.75" customHeight="1" x14ac:dyDescent="0.3">
      <c r="A14" s="268"/>
      <c r="B14" s="269"/>
      <c r="C14" s="270">
        <f t="shared" si="0"/>
        <v>0</v>
      </c>
      <c r="D14" s="269"/>
      <c r="E14" s="271"/>
      <c r="F14" s="100" t="str">
        <f t="shared" ref="F14:F57" si="3">IF(E14="", "", IF(OR(WEEKDAY(E14)=1, WEEKDAY(E14)=7), "Weekend", "Weekday"))</f>
        <v/>
      </c>
      <c r="G14" s="100" t="str">
        <f>IF(ISNA(VLOOKUP(E14,'Physician Reporting Periods'!F:F,1,0)),"","STAT")</f>
        <v/>
      </c>
      <c r="H14" s="272"/>
      <c r="I14" s="272"/>
      <c r="J14" s="273"/>
      <c r="K14" s="273"/>
      <c r="L14" s="104" t="str">
        <f>IF(OR(TblInvoice[[#This Row],[Shift Start Time
(hh:mm) 
round to 15 min ]]="",TblInvoice[[#This Row],[Shift End Time
(hh:mm) 
round to 15 min]]=""),"",ROUND(MOD(TblInvoice[[#This Row],[Shift End Time
(hh:mm) 
round to 15 min]]-TblInvoice[[#This Row],[Shift Start Time
(hh:mm) 
round to 15 min ]],1)*24,2))</f>
        <v/>
      </c>
      <c r="M14" s="274"/>
      <c r="N14" s="274"/>
      <c r="O14" s="274"/>
      <c r="P14" s="275"/>
      <c r="Q14" s="205"/>
      <c r="R14" s="206"/>
      <c r="S14" s="206"/>
      <c r="T14" s="205"/>
      <c r="U14" s="205"/>
      <c r="V14" s="205"/>
      <c r="W14" s="207"/>
      <c r="X14" s="208"/>
      <c r="Y14" s="208"/>
      <c r="Z14" s="207"/>
      <c r="AA14" s="207"/>
      <c r="AB14" s="207"/>
      <c r="AC14" s="209"/>
      <c r="AD14" s="210"/>
      <c r="AE14" s="210"/>
      <c r="AF14" s="209"/>
      <c r="AG14" s="209"/>
      <c r="AH14" s="209"/>
      <c r="AI14" s="211"/>
      <c r="AJ14" s="212"/>
      <c r="AK14" s="212"/>
      <c r="AL14" s="211"/>
      <c r="AM14" s="211"/>
      <c r="AN14" s="211"/>
      <c r="AO14" s="213"/>
      <c r="AP14" s="213"/>
      <c r="AQ14" s="213"/>
      <c r="AR14" s="214"/>
      <c r="AS14" s="215" t="s">
        <v>781</v>
      </c>
      <c r="AT14" s="215" t="s">
        <v>781</v>
      </c>
      <c r="AU14" s="215" t="str">
        <f t="shared" ref="AU14:AU57" si="4">IF(ISBLANK($E14),"",$M$7)</f>
        <v/>
      </c>
      <c r="AV14" s="216" t="str">
        <f t="shared" si="2"/>
        <v/>
      </c>
    </row>
    <row r="15" spans="1:48" ht="21.75" customHeight="1" x14ac:dyDescent="0.3">
      <c r="A15" s="268"/>
      <c r="B15" s="269"/>
      <c r="C15" s="270">
        <f t="shared" si="0"/>
        <v>0</v>
      </c>
      <c r="D15" s="269"/>
      <c r="E15" s="271"/>
      <c r="F15" s="100" t="str">
        <f t="shared" si="3"/>
        <v/>
      </c>
      <c r="G15" s="100" t="str">
        <f>IF(ISNA(VLOOKUP(E15,'Physician Reporting Periods'!F:F,1,0)),"","STAT")</f>
        <v/>
      </c>
      <c r="H15" s="272"/>
      <c r="I15" s="272"/>
      <c r="J15" s="273"/>
      <c r="K15" s="273"/>
      <c r="L15" s="104" t="str">
        <f>IF(OR(TblInvoice[[#This Row],[Shift Start Time
(hh:mm) 
round to 15 min ]]="",TblInvoice[[#This Row],[Shift End Time
(hh:mm) 
round to 15 min]]=""),"",ROUND(MOD(TblInvoice[[#This Row],[Shift End Time
(hh:mm) 
round to 15 min]]-TblInvoice[[#This Row],[Shift Start Time
(hh:mm) 
round to 15 min ]],1)*24,2))</f>
        <v/>
      </c>
      <c r="M15" s="274"/>
      <c r="N15" s="274"/>
      <c r="O15" s="274"/>
      <c r="P15" s="275"/>
      <c r="Q15" s="205"/>
      <c r="R15" s="206"/>
      <c r="S15" s="206"/>
      <c r="T15" s="205"/>
      <c r="U15" s="205"/>
      <c r="V15" s="205"/>
      <c r="W15" s="207"/>
      <c r="X15" s="208"/>
      <c r="Y15" s="208"/>
      <c r="Z15" s="207"/>
      <c r="AA15" s="207"/>
      <c r="AB15" s="207"/>
      <c r="AC15" s="209"/>
      <c r="AD15" s="210"/>
      <c r="AE15" s="210"/>
      <c r="AF15" s="209"/>
      <c r="AG15" s="209"/>
      <c r="AH15" s="209"/>
      <c r="AI15" s="211"/>
      <c r="AJ15" s="212"/>
      <c r="AK15" s="212"/>
      <c r="AL15" s="211"/>
      <c r="AM15" s="211"/>
      <c r="AN15" s="211"/>
      <c r="AO15" s="213"/>
      <c r="AP15" s="213"/>
      <c r="AQ15" s="213"/>
      <c r="AR15" s="214"/>
      <c r="AS15" s="215" t="s">
        <v>781</v>
      </c>
      <c r="AT15" s="215" t="s">
        <v>781</v>
      </c>
      <c r="AU15" s="215" t="str">
        <f t="shared" si="4"/>
        <v/>
      </c>
      <c r="AV15" s="216" t="str">
        <f t="shared" si="2"/>
        <v/>
      </c>
    </row>
    <row r="16" spans="1:48" ht="21.75" customHeight="1" x14ac:dyDescent="0.3">
      <c r="A16" s="268"/>
      <c r="B16" s="269"/>
      <c r="C16" s="270">
        <f t="shared" si="0"/>
        <v>0</v>
      </c>
      <c r="D16" s="269"/>
      <c r="E16" s="271"/>
      <c r="F16" s="100" t="str">
        <f t="shared" si="3"/>
        <v/>
      </c>
      <c r="G16" s="100" t="str">
        <f>IF(ISNA(VLOOKUP(E16,'Physician Reporting Periods'!F:F,1,0)),"","STAT")</f>
        <v/>
      </c>
      <c r="H16" s="272"/>
      <c r="I16" s="272"/>
      <c r="J16" s="273"/>
      <c r="K16" s="273"/>
      <c r="L16" s="104" t="str">
        <f>IF(OR(TblInvoice[[#This Row],[Shift Start Time
(hh:mm) 
round to 15 min ]]="",TblInvoice[[#This Row],[Shift End Time
(hh:mm) 
round to 15 min]]=""),"",ROUND(MOD(TblInvoice[[#This Row],[Shift End Time
(hh:mm) 
round to 15 min]]-TblInvoice[[#This Row],[Shift Start Time
(hh:mm) 
round to 15 min ]],1)*24,2))</f>
        <v/>
      </c>
      <c r="M16" s="274"/>
      <c r="N16" s="274"/>
      <c r="O16" s="274"/>
      <c r="P16" s="275"/>
      <c r="Q16" s="205"/>
      <c r="R16" s="206"/>
      <c r="S16" s="206"/>
      <c r="T16" s="205"/>
      <c r="U16" s="205"/>
      <c r="V16" s="205"/>
      <c r="W16" s="207"/>
      <c r="X16" s="208"/>
      <c r="Y16" s="208"/>
      <c r="Z16" s="207"/>
      <c r="AA16" s="207"/>
      <c r="AB16" s="207"/>
      <c r="AC16" s="209"/>
      <c r="AD16" s="210"/>
      <c r="AE16" s="210"/>
      <c r="AF16" s="209"/>
      <c r="AG16" s="209"/>
      <c r="AH16" s="209"/>
      <c r="AI16" s="211"/>
      <c r="AJ16" s="212"/>
      <c r="AK16" s="212"/>
      <c r="AL16" s="211"/>
      <c r="AM16" s="211"/>
      <c r="AN16" s="211"/>
      <c r="AO16" s="213"/>
      <c r="AP16" s="213"/>
      <c r="AQ16" s="213"/>
      <c r="AR16" s="214"/>
      <c r="AS16" s="215" t="s">
        <v>781</v>
      </c>
      <c r="AT16" s="215" t="s">
        <v>781</v>
      </c>
      <c r="AU16" s="215" t="str">
        <f t="shared" si="4"/>
        <v/>
      </c>
      <c r="AV16" s="216" t="str">
        <f t="shared" si="2"/>
        <v/>
      </c>
    </row>
    <row r="17" spans="1:48" ht="21.75" customHeight="1" x14ac:dyDescent="0.3">
      <c r="A17" s="268"/>
      <c r="B17" s="269"/>
      <c r="C17" s="270">
        <f t="shared" si="0"/>
        <v>0</v>
      </c>
      <c r="D17" s="269"/>
      <c r="E17" s="271"/>
      <c r="F17" s="100" t="str">
        <f t="shared" si="3"/>
        <v/>
      </c>
      <c r="G17" s="100" t="str">
        <f>IF(ISNA(VLOOKUP(E17,'Physician Reporting Periods'!F:F,1,0)),"","STAT")</f>
        <v/>
      </c>
      <c r="H17" s="272"/>
      <c r="I17" s="272"/>
      <c r="J17" s="273"/>
      <c r="K17" s="273"/>
      <c r="L17" s="104" t="str">
        <f>IF(OR(TblInvoice[[#This Row],[Shift Start Time
(hh:mm) 
round to 15 min ]]="",TblInvoice[[#This Row],[Shift End Time
(hh:mm) 
round to 15 min]]=""),"",ROUND(MOD(TblInvoice[[#This Row],[Shift End Time
(hh:mm) 
round to 15 min]]-TblInvoice[[#This Row],[Shift Start Time
(hh:mm) 
round to 15 min ]],1)*24,2))</f>
        <v/>
      </c>
      <c r="M17" s="274"/>
      <c r="N17" s="274"/>
      <c r="O17" s="274"/>
      <c r="P17" s="275"/>
      <c r="Q17" s="205"/>
      <c r="R17" s="206"/>
      <c r="S17" s="206"/>
      <c r="T17" s="205"/>
      <c r="U17" s="205"/>
      <c r="V17" s="205"/>
      <c r="W17" s="207"/>
      <c r="X17" s="208"/>
      <c r="Y17" s="208"/>
      <c r="Z17" s="207"/>
      <c r="AA17" s="207"/>
      <c r="AB17" s="207"/>
      <c r="AC17" s="209"/>
      <c r="AD17" s="210"/>
      <c r="AE17" s="210"/>
      <c r="AF17" s="209"/>
      <c r="AG17" s="209"/>
      <c r="AH17" s="209"/>
      <c r="AI17" s="211"/>
      <c r="AJ17" s="212"/>
      <c r="AK17" s="212"/>
      <c r="AL17" s="211"/>
      <c r="AM17" s="211"/>
      <c r="AN17" s="211"/>
      <c r="AO17" s="213"/>
      <c r="AP17" s="213"/>
      <c r="AQ17" s="213"/>
      <c r="AR17" s="214"/>
      <c r="AS17" s="215" t="s">
        <v>781</v>
      </c>
      <c r="AT17" s="215" t="s">
        <v>781</v>
      </c>
      <c r="AU17" s="215" t="str">
        <f t="shared" si="4"/>
        <v/>
      </c>
      <c r="AV17" s="216" t="str">
        <f t="shared" si="2"/>
        <v/>
      </c>
    </row>
    <row r="18" spans="1:48" ht="21.75" customHeight="1" x14ac:dyDescent="0.3">
      <c r="A18" s="268"/>
      <c r="B18" s="269"/>
      <c r="C18" s="270">
        <f t="shared" si="0"/>
        <v>0</v>
      </c>
      <c r="D18" s="269"/>
      <c r="E18" s="271"/>
      <c r="F18" s="100" t="str">
        <f t="shared" si="3"/>
        <v/>
      </c>
      <c r="G18" s="100" t="str">
        <f>IF(ISNA(VLOOKUP(E18,'Physician Reporting Periods'!F:F,1,0)),"","STAT")</f>
        <v/>
      </c>
      <c r="H18" s="272"/>
      <c r="I18" s="272"/>
      <c r="J18" s="273"/>
      <c r="K18" s="273"/>
      <c r="L18" s="104" t="str">
        <f>IF(OR(TblInvoice[[#This Row],[Shift Start Time
(hh:mm) 
round to 15 min ]]="",TblInvoice[[#This Row],[Shift End Time
(hh:mm) 
round to 15 min]]=""),"",ROUND(MOD(TblInvoice[[#This Row],[Shift End Time
(hh:mm) 
round to 15 min]]-TblInvoice[[#This Row],[Shift Start Time
(hh:mm) 
round to 15 min ]],1)*24,2))</f>
        <v/>
      </c>
      <c r="M18" s="274"/>
      <c r="N18" s="274"/>
      <c r="O18" s="274"/>
      <c r="P18" s="275"/>
      <c r="Q18" s="205"/>
      <c r="R18" s="206"/>
      <c r="S18" s="206"/>
      <c r="T18" s="205"/>
      <c r="U18" s="205"/>
      <c r="V18" s="205"/>
      <c r="W18" s="207"/>
      <c r="X18" s="208"/>
      <c r="Y18" s="208"/>
      <c r="Z18" s="207"/>
      <c r="AA18" s="207"/>
      <c r="AB18" s="207"/>
      <c r="AC18" s="209"/>
      <c r="AD18" s="210"/>
      <c r="AE18" s="210"/>
      <c r="AF18" s="209"/>
      <c r="AG18" s="209"/>
      <c r="AH18" s="209"/>
      <c r="AI18" s="211"/>
      <c r="AJ18" s="212"/>
      <c r="AK18" s="212"/>
      <c r="AL18" s="211"/>
      <c r="AM18" s="211"/>
      <c r="AN18" s="211"/>
      <c r="AO18" s="213"/>
      <c r="AP18" s="213"/>
      <c r="AQ18" s="213"/>
      <c r="AR18" s="214"/>
      <c r="AS18" s="215" t="s">
        <v>781</v>
      </c>
      <c r="AT18" s="215" t="s">
        <v>781</v>
      </c>
      <c r="AU18" s="215" t="str">
        <f t="shared" si="4"/>
        <v/>
      </c>
      <c r="AV18" s="216" t="str">
        <f t="shared" si="2"/>
        <v/>
      </c>
    </row>
    <row r="19" spans="1:48" ht="21.75" customHeight="1" x14ac:dyDescent="0.3">
      <c r="A19" s="268"/>
      <c r="B19" s="269"/>
      <c r="C19" s="270">
        <f t="shared" si="0"/>
        <v>0</v>
      </c>
      <c r="D19" s="269"/>
      <c r="E19" s="271"/>
      <c r="F19" s="100" t="str">
        <f t="shared" si="3"/>
        <v/>
      </c>
      <c r="G19" s="100" t="str">
        <f>IF(ISNA(VLOOKUP(E19,'Physician Reporting Periods'!F:F,1,0)),"","STAT")</f>
        <v/>
      </c>
      <c r="H19" s="272"/>
      <c r="I19" s="272"/>
      <c r="J19" s="273"/>
      <c r="K19" s="273"/>
      <c r="L19" s="104" t="str">
        <f>IF(OR(TblInvoice[[#This Row],[Shift Start Time
(hh:mm) 
round to 15 min ]]="",TblInvoice[[#This Row],[Shift End Time
(hh:mm) 
round to 15 min]]=""),"",ROUND(MOD(TblInvoice[[#This Row],[Shift End Time
(hh:mm) 
round to 15 min]]-TblInvoice[[#This Row],[Shift Start Time
(hh:mm) 
round to 15 min ]],1)*24,2))</f>
        <v/>
      </c>
      <c r="M19" s="274"/>
      <c r="N19" s="274"/>
      <c r="O19" s="274"/>
      <c r="P19" s="275"/>
      <c r="Q19" s="205"/>
      <c r="R19" s="206"/>
      <c r="S19" s="206"/>
      <c r="T19" s="205"/>
      <c r="U19" s="205"/>
      <c r="V19" s="205"/>
      <c r="W19" s="207"/>
      <c r="X19" s="208"/>
      <c r="Y19" s="208"/>
      <c r="Z19" s="207"/>
      <c r="AA19" s="207"/>
      <c r="AB19" s="207"/>
      <c r="AC19" s="209"/>
      <c r="AD19" s="210"/>
      <c r="AE19" s="210"/>
      <c r="AF19" s="209"/>
      <c r="AG19" s="209"/>
      <c r="AH19" s="209"/>
      <c r="AI19" s="211"/>
      <c r="AJ19" s="212"/>
      <c r="AK19" s="212"/>
      <c r="AL19" s="211"/>
      <c r="AM19" s="211"/>
      <c r="AN19" s="211"/>
      <c r="AO19" s="213"/>
      <c r="AP19" s="213"/>
      <c r="AQ19" s="213"/>
      <c r="AR19" s="214"/>
      <c r="AS19" s="215" t="s">
        <v>781</v>
      </c>
      <c r="AT19" s="215" t="s">
        <v>781</v>
      </c>
      <c r="AU19" s="215" t="str">
        <f t="shared" si="4"/>
        <v/>
      </c>
      <c r="AV19" s="216" t="str">
        <f t="shared" si="2"/>
        <v/>
      </c>
    </row>
    <row r="20" spans="1:48" ht="21.75" customHeight="1" x14ac:dyDescent="0.3">
      <c r="A20" s="268"/>
      <c r="B20" s="269"/>
      <c r="C20" s="270">
        <f t="shared" si="0"/>
        <v>0</v>
      </c>
      <c r="D20" s="269"/>
      <c r="E20" s="271"/>
      <c r="F20" s="100" t="str">
        <f t="shared" si="3"/>
        <v/>
      </c>
      <c r="G20" s="100" t="str">
        <f>IF(ISNA(VLOOKUP(E20,'Physician Reporting Periods'!F:F,1,0)),"","STAT")</f>
        <v/>
      </c>
      <c r="H20" s="272"/>
      <c r="I20" s="272"/>
      <c r="J20" s="273"/>
      <c r="K20" s="273"/>
      <c r="L20" s="104" t="str">
        <f>IF(OR(TblInvoice[[#This Row],[Shift Start Time
(hh:mm) 
round to 15 min ]]="",TblInvoice[[#This Row],[Shift End Time
(hh:mm) 
round to 15 min]]=""),"",ROUND(MOD(TblInvoice[[#This Row],[Shift End Time
(hh:mm) 
round to 15 min]]-TblInvoice[[#This Row],[Shift Start Time
(hh:mm) 
round to 15 min ]],1)*24,2))</f>
        <v/>
      </c>
      <c r="M20" s="274"/>
      <c r="N20" s="274"/>
      <c r="O20" s="274"/>
      <c r="P20" s="275"/>
      <c r="Q20" s="205"/>
      <c r="R20" s="206"/>
      <c r="S20" s="206"/>
      <c r="T20" s="205"/>
      <c r="U20" s="205"/>
      <c r="V20" s="205"/>
      <c r="W20" s="207"/>
      <c r="X20" s="208"/>
      <c r="Y20" s="208"/>
      <c r="Z20" s="207"/>
      <c r="AA20" s="207"/>
      <c r="AB20" s="207"/>
      <c r="AC20" s="209"/>
      <c r="AD20" s="210"/>
      <c r="AE20" s="210"/>
      <c r="AF20" s="209"/>
      <c r="AG20" s="209"/>
      <c r="AH20" s="209"/>
      <c r="AI20" s="211"/>
      <c r="AJ20" s="212"/>
      <c r="AK20" s="212"/>
      <c r="AL20" s="211"/>
      <c r="AM20" s="211"/>
      <c r="AN20" s="211"/>
      <c r="AO20" s="213"/>
      <c r="AP20" s="213"/>
      <c r="AQ20" s="213"/>
      <c r="AR20" s="214"/>
      <c r="AS20" s="215" t="s">
        <v>781</v>
      </c>
      <c r="AT20" s="215" t="s">
        <v>781</v>
      </c>
      <c r="AU20" s="215" t="str">
        <f t="shared" si="4"/>
        <v/>
      </c>
      <c r="AV20" s="216" t="str">
        <f t="shared" si="2"/>
        <v/>
      </c>
    </row>
    <row r="21" spans="1:48" ht="21.75" customHeight="1" x14ac:dyDescent="0.3">
      <c r="A21" s="268"/>
      <c r="B21" s="269"/>
      <c r="C21" s="270">
        <f t="shared" si="0"/>
        <v>0</v>
      </c>
      <c r="D21" s="269"/>
      <c r="E21" s="271"/>
      <c r="F21" s="100" t="str">
        <f t="shared" si="3"/>
        <v/>
      </c>
      <c r="G21" s="100" t="str">
        <f>IF(ISNA(VLOOKUP(E21,'Physician Reporting Periods'!F:F,1,0)),"","STAT")</f>
        <v/>
      </c>
      <c r="H21" s="272"/>
      <c r="I21" s="272"/>
      <c r="J21" s="273"/>
      <c r="K21" s="273"/>
      <c r="L21" s="104" t="str">
        <f>IF(OR(TblInvoice[[#This Row],[Shift Start Time
(hh:mm) 
round to 15 min ]]="",TblInvoice[[#This Row],[Shift End Time
(hh:mm) 
round to 15 min]]=""),"",ROUND(MOD(TblInvoice[[#This Row],[Shift End Time
(hh:mm) 
round to 15 min]]-TblInvoice[[#This Row],[Shift Start Time
(hh:mm) 
round to 15 min ]],1)*24,2))</f>
        <v/>
      </c>
      <c r="M21" s="274"/>
      <c r="N21" s="274"/>
      <c r="O21" s="274"/>
      <c r="P21" s="275"/>
      <c r="Q21" s="205"/>
      <c r="R21" s="206"/>
      <c r="S21" s="206"/>
      <c r="T21" s="205"/>
      <c r="U21" s="205"/>
      <c r="V21" s="205"/>
      <c r="W21" s="207"/>
      <c r="X21" s="208"/>
      <c r="Y21" s="208"/>
      <c r="Z21" s="207"/>
      <c r="AA21" s="207"/>
      <c r="AB21" s="207"/>
      <c r="AC21" s="209"/>
      <c r="AD21" s="210"/>
      <c r="AE21" s="210"/>
      <c r="AF21" s="209"/>
      <c r="AG21" s="209"/>
      <c r="AH21" s="209"/>
      <c r="AI21" s="211"/>
      <c r="AJ21" s="212"/>
      <c r="AK21" s="212"/>
      <c r="AL21" s="211"/>
      <c r="AM21" s="211"/>
      <c r="AN21" s="211"/>
      <c r="AO21" s="213"/>
      <c r="AP21" s="213"/>
      <c r="AQ21" s="213"/>
      <c r="AR21" s="214"/>
      <c r="AS21" s="215" t="s">
        <v>781</v>
      </c>
      <c r="AT21" s="215" t="s">
        <v>781</v>
      </c>
      <c r="AU21" s="215" t="str">
        <f t="shared" si="4"/>
        <v/>
      </c>
      <c r="AV21" s="216" t="str">
        <f t="shared" si="2"/>
        <v/>
      </c>
    </row>
    <row r="22" spans="1:48" ht="21.75" customHeight="1" x14ac:dyDescent="0.3">
      <c r="A22" s="268"/>
      <c r="B22" s="269"/>
      <c r="C22" s="270">
        <f t="shared" si="0"/>
        <v>0</v>
      </c>
      <c r="D22" s="269"/>
      <c r="E22" s="271"/>
      <c r="F22" s="100" t="str">
        <f t="shared" si="3"/>
        <v/>
      </c>
      <c r="G22" s="100" t="str">
        <f>IF(ISNA(VLOOKUP(E22,'Physician Reporting Periods'!F:F,1,0)),"","STAT")</f>
        <v/>
      </c>
      <c r="H22" s="272"/>
      <c r="I22" s="272"/>
      <c r="J22" s="273"/>
      <c r="K22" s="273"/>
      <c r="L22" s="104" t="str">
        <f>IF(OR(TblInvoice[[#This Row],[Shift Start Time
(hh:mm) 
round to 15 min ]]="",TblInvoice[[#This Row],[Shift End Time
(hh:mm) 
round to 15 min]]=""),"",ROUND(MOD(TblInvoice[[#This Row],[Shift End Time
(hh:mm) 
round to 15 min]]-TblInvoice[[#This Row],[Shift Start Time
(hh:mm) 
round to 15 min ]],1)*24,2))</f>
        <v/>
      </c>
      <c r="M22" s="274"/>
      <c r="N22" s="274"/>
      <c r="O22" s="274"/>
      <c r="P22" s="275"/>
      <c r="Q22" s="205"/>
      <c r="R22" s="206"/>
      <c r="S22" s="206"/>
      <c r="T22" s="205"/>
      <c r="U22" s="205"/>
      <c r="V22" s="205"/>
      <c r="W22" s="207"/>
      <c r="X22" s="208"/>
      <c r="Y22" s="208"/>
      <c r="Z22" s="207"/>
      <c r="AA22" s="207"/>
      <c r="AB22" s="207"/>
      <c r="AC22" s="209"/>
      <c r="AD22" s="210"/>
      <c r="AE22" s="210"/>
      <c r="AF22" s="209"/>
      <c r="AG22" s="209"/>
      <c r="AH22" s="209"/>
      <c r="AI22" s="211"/>
      <c r="AJ22" s="212"/>
      <c r="AK22" s="212"/>
      <c r="AL22" s="211"/>
      <c r="AM22" s="211"/>
      <c r="AN22" s="211"/>
      <c r="AO22" s="213"/>
      <c r="AP22" s="213"/>
      <c r="AQ22" s="213"/>
      <c r="AR22" s="214"/>
      <c r="AS22" s="215" t="s">
        <v>781</v>
      </c>
      <c r="AT22" s="215" t="s">
        <v>781</v>
      </c>
      <c r="AU22" s="215" t="str">
        <f t="shared" si="4"/>
        <v/>
      </c>
      <c r="AV22" s="216" t="str">
        <f t="shared" si="2"/>
        <v/>
      </c>
    </row>
    <row r="23" spans="1:48" ht="21.75" customHeight="1" x14ac:dyDescent="0.3">
      <c r="A23" s="268"/>
      <c r="B23" s="269"/>
      <c r="C23" s="270">
        <f t="shared" si="0"/>
        <v>0</v>
      </c>
      <c r="D23" s="269"/>
      <c r="E23" s="271"/>
      <c r="F23" s="100" t="str">
        <f t="shared" si="3"/>
        <v/>
      </c>
      <c r="G23" s="100" t="str">
        <f>IF(ISNA(VLOOKUP(E23,'Physician Reporting Periods'!F:F,1,0)),"","STAT")</f>
        <v/>
      </c>
      <c r="H23" s="272"/>
      <c r="I23" s="272"/>
      <c r="J23" s="273"/>
      <c r="K23" s="273"/>
      <c r="L23" s="104" t="str">
        <f>IF(OR(TblInvoice[[#This Row],[Shift Start Time
(hh:mm) 
round to 15 min ]]="",TblInvoice[[#This Row],[Shift End Time
(hh:mm) 
round to 15 min]]=""),"",ROUND(MOD(TblInvoice[[#This Row],[Shift End Time
(hh:mm) 
round to 15 min]]-TblInvoice[[#This Row],[Shift Start Time
(hh:mm) 
round to 15 min ]],1)*24,2))</f>
        <v/>
      </c>
      <c r="M23" s="274"/>
      <c r="N23" s="274"/>
      <c r="O23" s="274"/>
      <c r="P23" s="275"/>
      <c r="Q23" s="205"/>
      <c r="R23" s="206"/>
      <c r="S23" s="206"/>
      <c r="T23" s="205"/>
      <c r="U23" s="205"/>
      <c r="V23" s="205"/>
      <c r="W23" s="207"/>
      <c r="X23" s="208"/>
      <c r="Y23" s="208"/>
      <c r="Z23" s="207"/>
      <c r="AA23" s="207"/>
      <c r="AB23" s="207"/>
      <c r="AC23" s="209"/>
      <c r="AD23" s="210"/>
      <c r="AE23" s="210"/>
      <c r="AF23" s="209"/>
      <c r="AG23" s="209"/>
      <c r="AH23" s="209"/>
      <c r="AI23" s="211"/>
      <c r="AJ23" s="212"/>
      <c r="AK23" s="212"/>
      <c r="AL23" s="211"/>
      <c r="AM23" s="211"/>
      <c r="AN23" s="211"/>
      <c r="AO23" s="213"/>
      <c r="AP23" s="213"/>
      <c r="AQ23" s="213"/>
      <c r="AR23" s="214"/>
      <c r="AS23" s="215" t="s">
        <v>781</v>
      </c>
      <c r="AT23" s="215" t="s">
        <v>781</v>
      </c>
      <c r="AU23" s="215" t="str">
        <f t="shared" si="4"/>
        <v/>
      </c>
      <c r="AV23" s="216" t="str">
        <f t="shared" si="2"/>
        <v/>
      </c>
    </row>
    <row r="24" spans="1:48" ht="21.75" customHeight="1" x14ac:dyDescent="0.3">
      <c r="A24" s="268"/>
      <c r="B24" s="269"/>
      <c r="C24" s="270">
        <f t="shared" si="0"/>
        <v>0</v>
      </c>
      <c r="D24" s="269"/>
      <c r="E24" s="271"/>
      <c r="F24" s="100" t="str">
        <f t="shared" si="3"/>
        <v/>
      </c>
      <c r="G24" s="100" t="str">
        <f>IF(ISNA(VLOOKUP(E24,'Physician Reporting Periods'!F:F,1,0)),"","STAT")</f>
        <v/>
      </c>
      <c r="H24" s="272"/>
      <c r="I24" s="272"/>
      <c r="J24" s="273"/>
      <c r="K24" s="273"/>
      <c r="L24" s="104" t="str">
        <f>IF(OR(TblInvoice[[#This Row],[Shift Start Time
(hh:mm) 
round to 15 min ]]="",TblInvoice[[#This Row],[Shift End Time
(hh:mm) 
round to 15 min]]=""),"",ROUND(MOD(TblInvoice[[#This Row],[Shift End Time
(hh:mm) 
round to 15 min]]-TblInvoice[[#This Row],[Shift Start Time
(hh:mm) 
round to 15 min ]],1)*24,2))</f>
        <v/>
      </c>
      <c r="M24" s="274"/>
      <c r="N24" s="274"/>
      <c r="O24" s="274"/>
      <c r="P24" s="275"/>
      <c r="Q24" s="205"/>
      <c r="R24" s="206"/>
      <c r="S24" s="206"/>
      <c r="T24" s="205"/>
      <c r="U24" s="205"/>
      <c r="V24" s="205"/>
      <c r="W24" s="207"/>
      <c r="X24" s="208"/>
      <c r="Y24" s="208"/>
      <c r="Z24" s="207"/>
      <c r="AA24" s="207"/>
      <c r="AB24" s="207"/>
      <c r="AC24" s="209"/>
      <c r="AD24" s="210"/>
      <c r="AE24" s="210"/>
      <c r="AF24" s="209"/>
      <c r="AG24" s="209"/>
      <c r="AH24" s="209"/>
      <c r="AI24" s="211"/>
      <c r="AJ24" s="212"/>
      <c r="AK24" s="212"/>
      <c r="AL24" s="211"/>
      <c r="AM24" s="211"/>
      <c r="AN24" s="211"/>
      <c r="AO24" s="213"/>
      <c r="AP24" s="213"/>
      <c r="AQ24" s="213"/>
      <c r="AR24" s="214"/>
      <c r="AS24" s="215" t="s">
        <v>781</v>
      </c>
      <c r="AT24" s="215" t="s">
        <v>781</v>
      </c>
      <c r="AU24" s="215" t="str">
        <f t="shared" si="4"/>
        <v/>
      </c>
      <c r="AV24" s="216" t="str">
        <f t="shared" si="2"/>
        <v/>
      </c>
    </row>
    <row r="25" spans="1:48" ht="21.75" customHeight="1" x14ac:dyDescent="0.3">
      <c r="A25" s="268"/>
      <c r="B25" s="269"/>
      <c r="C25" s="270">
        <f t="shared" si="0"/>
        <v>0</v>
      </c>
      <c r="D25" s="269"/>
      <c r="E25" s="271"/>
      <c r="F25" s="100" t="str">
        <f t="shared" si="3"/>
        <v/>
      </c>
      <c r="G25" s="100" t="str">
        <f>IF(ISNA(VLOOKUP(E25,'Physician Reporting Periods'!F:F,1,0)),"","STAT")</f>
        <v/>
      </c>
      <c r="H25" s="272"/>
      <c r="I25" s="272"/>
      <c r="J25" s="273"/>
      <c r="K25" s="273"/>
      <c r="L25" s="104" t="str">
        <f>IF(OR(TblInvoice[[#This Row],[Shift Start Time
(hh:mm) 
round to 15 min ]]="",TblInvoice[[#This Row],[Shift End Time
(hh:mm) 
round to 15 min]]=""),"",ROUND(MOD(TblInvoice[[#This Row],[Shift End Time
(hh:mm) 
round to 15 min]]-TblInvoice[[#This Row],[Shift Start Time
(hh:mm) 
round to 15 min ]],1)*24,2))</f>
        <v/>
      </c>
      <c r="M25" s="274"/>
      <c r="N25" s="274"/>
      <c r="O25" s="274"/>
      <c r="P25" s="275"/>
      <c r="Q25" s="205"/>
      <c r="R25" s="206"/>
      <c r="S25" s="206"/>
      <c r="T25" s="205"/>
      <c r="U25" s="205"/>
      <c r="V25" s="205"/>
      <c r="W25" s="207"/>
      <c r="X25" s="208"/>
      <c r="Y25" s="208"/>
      <c r="Z25" s="207"/>
      <c r="AA25" s="207"/>
      <c r="AB25" s="207"/>
      <c r="AC25" s="209"/>
      <c r="AD25" s="210"/>
      <c r="AE25" s="210"/>
      <c r="AF25" s="209"/>
      <c r="AG25" s="209"/>
      <c r="AH25" s="209"/>
      <c r="AI25" s="211"/>
      <c r="AJ25" s="212"/>
      <c r="AK25" s="212"/>
      <c r="AL25" s="211"/>
      <c r="AM25" s="211"/>
      <c r="AN25" s="211"/>
      <c r="AO25" s="213"/>
      <c r="AP25" s="213"/>
      <c r="AQ25" s="213"/>
      <c r="AR25" s="214"/>
      <c r="AS25" s="215" t="s">
        <v>781</v>
      </c>
      <c r="AT25" s="215" t="s">
        <v>781</v>
      </c>
      <c r="AU25" s="215" t="str">
        <f t="shared" si="4"/>
        <v/>
      </c>
      <c r="AV25" s="216" t="str">
        <f t="shared" si="2"/>
        <v/>
      </c>
    </row>
    <row r="26" spans="1:48" ht="21.75" customHeight="1" x14ac:dyDescent="0.3">
      <c r="A26" s="268"/>
      <c r="B26" s="269"/>
      <c r="C26" s="270">
        <f t="shared" si="0"/>
        <v>0</v>
      </c>
      <c r="D26" s="269"/>
      <c r="E26" s="271"/>
      <c r="F26" s="100" t="str">
        <f t="shared" si="3"/>
        <v/>
      </c>
      <c r="G26" s="100" t="str">
        <f>IF(ISNA(VLOOKUP(E26,'Physician Reporting Periods'!F:F,1,0)),"","STAT")</f>
        <v/>
      </c>
      <c r="H26" s="272"/>
      <c r="I26" s="272"/>
      <c r="J26" s="273"/>
      <c r="K26" s="273"/>
      <c r="L26" s="104" t="str">
        <f>IF(OR(TblInvoice[[#This Row],[Shift Start Time
(hh:mm) 
round to 15 min ]]="",TblInvoice[[#This Row],[Shift End Time
(hh:mm) 
round to 15 min]]=""),"",ROUND(MOD(TblInvoice[[#This Row],[Shift End Time
(hh:mm) 
round to 15 min]]-TblInvoice[[#This Row],[Shift Start Time
(hh:mm) 
round to 15 min ]],1)*24,2))</f>
        <v/>
      </c>
      <c r="M26" s="274"/>
      <c r="N26" s="274"/>
      <c r="O26" s="274"/>
      <c r="P26" s="275"/>
      <c r="Q26" s="205"/>
      <c r="R26" s="206"/>
      <c r="S26" s="206"/>
      <c r="T26" s="205"/>
      <c r="U26" s="205"/>
      <c r="V26" s="205"/>
      <c r="W26" s="207"/>
      <c r="X26" s="208"/>
      <c r="Y26" s="208"/>
      <c r="Z26" s="207"/>
      <c r="AA26" s="207"/>
      <c r="AB26" s="207"/>
      <c r="AC26" s="209"/>
      <c r="AD26" s="210"/>
      <c r="AE26" s="210"/>
      <c r="AF26" s="209"/>
      <c r="AG26" s="209"/>
      <c r="AH26" s="209"/>
      <c r="AI26" s="211"/>
      <c r="AJ26" s="212"/>
      <c r="AK26" s="212"/>
      <c r="AL26" s="211"/>
      <c r="AM26" s="211"/>
      <c r="AN26" s="211"/>
      <c r="AO26" s="213"/>
      <c r="AP26" s="213"/>
      <c r="AQ26" s="213"/>
      <c r="AR26" s="214"/>
      <c r="AS26" s="215" t="s">
        <v>781</v>
      </c>
      <c r="AT26" s="215" t="s">
        <v>781</v>
      </c>
      <c r="AU26" s="215" t="str">
        <f t="shared" si="4"/>
        <v/>
      </c>
      <c r="AV26" s="216" t="str">
        <f t="shared" si="2"/>
        <v/>
      </c>
    </row>
    <row r="27" spans="1:48" ht="21.75" customHeight="1" x14ac:dyDescent="0.3">
      <c r="A27" s="268"/>
      <c r="B27" s="269"/>
      <c r="C27" s="270">
        <f t="shared" si="0"/>
        <v>0</v>
      </c>
      <c r="D27" s="269"/>
      <c r="E27" s="271"/>
      <c r="F27" s="100" t="str">
        <f t="shared" si="3"/>
        <v/>
      </c>
      <c r="G27" s="100" t="str">
        <f>IF(ISNA(VLOOKUP(E27,'Physician Reporting Periods'!F:F,1,0)),"","STAT")</f>
        <v/>
      </c>
      <c r="H27" s="272"/>
      <c r="I27" s="272"/>
      <c r="J27" s="273"/>
      <c r="K27" s="273"/>
      <c r="L27" s="104" t="str">
        <f>IF(OR(TblInvoice[[#This Row],[Shift Start Time
(hh:mm) 
round to 15 min ]]="",TblInvoice[[#This Row],[Shift End Time
(hh:mm) 
round to 15 min]]=""),"",ROUND(MOD(TblInvoice[[#This Row],[Shift End Time
(hh:mm) 
round to 15 min]]-TblInvoice[[#This Row],[Shift Start Time
(hh:mm) 
round to 15 min ]],1)*24,2))</f>
        <v/>
      </c>
      <c r="M27" s="274"/>
      <c r="N27" s="274"/>
      <c r="O27" s="274"/>
      <c r="P27" s="275"/>
      <c r="Q27" s="205"/>
      <c r="R27" s="206"/>
      <c r="S27" s="206"/>
      <c r="T27" s="205"/>
      <c r="U27" s="205"/>
      <c r="V27" s="205"/>
      <c r="W27" s="207"/>
      <c r="X27" s="208"/>
      <c r="Y27" s="208"/>
      <c r="Z27" s="207"/>
      <c r="AA27" s="207"/>
      <c r="AB27" s="207"/>
      <c r="AC27" s="209"/>
      <c r="AD27" s="210"/>
      <c r="AE27" s="210"/>
      <c r="AF27" s="209"/>
      <c r="AG27" s="209"/>
      <c r="AH27" s="209"/>
      <c r="AI27" s="211"/>
      <c r="AJ27" s="212"/>
      <c r="AK27" s="212"/>
      <c r="AL27" s="211"/>
      <c r="AM27" s="211"/>
      <c r="AN27" s="211"/>
      <c r="AO27" s="213"/>
      <c r="AP27" s="213"/>
      <c r="AQ27" s="213"/>
      <c r="AR27" s="214"/>
      <c r="AS27" s="215" t="s">
        <v>781</v>
      </c>
      <c r="AT27" s="215" t="s">
        <v>781</v>
      </c>
      <c r="AU27" s="215" t="str">
        <f t="shared" si="4"/>
        <v/>
      </c>
      <c r="AV27" s="216" t="str">
        <f t="shared" si="2"/>
        <v/>
      </c>
    </row>
    <row r="28" spans="1:48" ht="21.75" customHeight="1" x14ac:dyDescent="0.3">
      <c r="A28" s="268"/>
      <c r="B28" s="269"/>
      <c r="C28" s="270">
        <f t="shared" si="0"/>
        <v>0</v>
      </c>
      <c r="D28" s="269"/>
      <c r="E28" s="271"/>
      <c r="F28" s="100" t="str">
        <f t="shared" si="3"/>
        <v/>
      </c>
      <c r="G28" s="100" t="str">
        <f>IF(ISNA(VLOOKUP(E28,'Physician Reporting Periods'!F:F,1,0)),"","STAT")</f>
        <v/>
      </c>
      <c r="H28" s="272"/>
      <c r="I28" s="272"/>
      <c r="J28" s="273"/>
      <c r="K28" s="273"/>
      <c r="L28" s="104" t="str">
        <f>IF(OR(TblInvoice[[#This Row],[Shift Start Time
(hh:mm) 
round to 15 min ]]="",TblInvoice[[#This Row],[Shift End Time
(hh:mm) 
round to 15 min]]=""),"",ROUND(MOD(TblInvoice[[#This Row],[Shift End Time
(hh:mm) 
round to 15 min]]-TblInvoice[[#This Row],[Shift Start Time
(hh:mm) 
round to 15 min ]],1)*24,2))</f>
        <v/>
      </c>
      <c r="M28" s="274"/>
      <c r="N28" s="274"/>
      <c r="O28" s="274"/>
      <c r="P28" s="275"/>
      <c r="Q28" s="205"/>
      <c r="R28" s="206"/>
      <c r="S28" s="206"/>
      <c r="T28" s="205"/>
      <c r="U28" s="205"/>
      <c r="V28" s="205"/>
      <c r="W28" s="207"/>
      <c r="X28" s="208"/>
      <c r="Y28" s="208"/>
      <c r="Z28" s="207"/>
      <c r="AA28" s="207"/>
      <c r="AB28" s="207"/>
      <c r="AC28" s="209"/>
      <c r="AD28" s="210"/>
      <c r="AE28" s="210"/>
      <c r="AF28" s="209"/>
      <c r="AG28" s="209"/>
      <c r="AH28" s="209"/>
      <c r="AI28" s="211"/>
      <c r="AJ28" s="212"/>
      <c r="AK28" s="212"/>
      <c r="AL28" s="211"/>
      <c r="AM28" s="211"/>
      <c r="AN28" s="211"/>
      <c r="AO28" s="213"/>
      <c r="AP28" s="213"/>
      <c r="AQ28" s="213"/>
      <c r="AR28" s="214"/>
      <c r="AS28" s="215" t="s">
        <v>781</v>
      </c>
      <c r="AT28" s="215" t="s">
        <v>781</v>
      </c>
      <c r="AU28" s="215" t="str">
        <f t="shared" si="4"/>
        <v/>
      </c>
      <c r="AV28" s="216" t="str">
        <f t="shared" si="2"/>
        <v/>
      </c>
    </row>
    <row r="29" spans="1:48" ht="21.75" customHeight="1" x14ac:dyDescent="0.3">
      <c r="A29" s="268"/>
      <c r="B29" s="269"/>
      <c r="C29" s="270">
        <f t="shared" si="0"/>
        <v>0</v>
      </c>
      <c r="D29" s="269"/>
      <c r="E29" s="271"/>
      <c r="F29" s="100" t="str">
        <f t="shared" si="3"/>
        <v/>
      </c>
      <c r="G29" s="100" t="str">
        <f>IF(ISNA(VLOOKUP(E29,'Physician Reporting Periods'!F:F,1,0)),"","STAT")</f>
        <v/>
      </c>
      <c r="H29" s="272"/>
      <c r="I29" s="272"/>
      <c r="J29" s="273"/>
      <c r="K29" s="273"/>
      <c r="L29" s="104" t="str">
        <f>IF(OR(TblInvoice[[#This Row],[Shift Start Time
(hh:mm) 
round to 15 min ]]="",TblInvoice[[#This Row],[Shift End Time
(hh:mm) 
round to 15 min]]=""),"",ROUND(MOD(TblInvoice[[#This Row],[Shift End Time
(hh:mm) 
round to 15 min]]-TblInvoice[[#This Row],[Shift Start Time
(hh:mm) 
round to 15 min ]],1)*24,2))</f>
        <v/>
      </c>
      <c r="M29" s="274"/>
      <c r="N29" s="274"/>
      <c r="O29" s="274"/>
      <c r="P29" s="275"/>
      <c r="Q29" s="205"/>
      <c r="R29" s="206"/>
      <c r="S29" s="206"/>
      <c r="T29" s="205"/>
      <c r="U29" s="205"/>
      <c r="V29" s="205"/>
      <c r="W29" s="207"/>
      <c r="X29" s="208"/>
      <c r="Y29" s="208"/>
      <c r="Z29" s="207"/>
      <c r="AA29" s="207"/>
      <c r="AB29" s="207"/>
      <c r="AC29" s="209"/>
      <c r="AD29" s="210"/>
      <c r="AE29" s="210"/>
      <c r="AF29" s="209"/>
      <c r="AG29" s="209"/>
      <c r="AH29" s="209"/>
      <c r="AI29" s="211"/>
      <c r="AJ29" s="212"/>
      <c r="AK29" s="212"/>
      <c r="AL29" s="211"/>
      <c r="AM29" s="211"/>
      <c r="AN29" s="211"/>
      <c r="AO29" s="213"/>
      <c r="AP29" s="213"/>
      <c r="AQ29" s="213"/>
      <c r="AR29" s="214"/>
      <c r="AS29" s="215" t="s">
        <v>781</v>
      </c>
      <c r="AT29" s="215" t="s">
        <v>781</v>
      </c>
      <c r="AU29" s="215" t="str">
        <f t="shared" si="4"/>
        <v/>
      </c>
      <c r="AV29" s="216" t="str">
        <f t="shared" si="2"/>
        <v/>
      </c>
    </row>
    <row r="30" spans="1:48" ht="21.75" customHeight="1" x14ac:dyDescent="0.3">
      <c r="A30" s="268"/>
      <c r="B30" s="269"/>
      <c r="C30" s="270">
        <f t="shared" si="0"/>
        <v>0</v>
      </c>
      <c r="D30" s="269"/>
      <c r="E30" s="271"/>
      <c r="F30" s="100" t="str">
        <f t="shared" si="3"/>
        <v/>
      </c>
      <c r="G30" s="100" t="str">
        <f>IF(ISNA(VLOOKUP(E30,'Physician Reporting Periods'!F:F,1,0)),"","STAT")</f>
        <v/>
      </c>
      <c r="H30" s="272"/>
      <c r="I30" s="272"/>
      <c r="J30" s="273"/>
      <c r="K30" s="273"/>
      <c r="L30" s="104" t="str">
        <f>IF(OR(TblInvoice[[#This Row],[Shift Start Time
(hh:mm) 
round to 15 min ]]="",TblInvoice[[#This Row],[Shift End Time
(hh:mm) 
round to 15 min]]=""),"",ROUND(MOD(TblInvoice[[#This Row],[Shift End Time
(hh:mm) 
round to 15 min]]-TblInvoice[[#This Row],[Shift Start Time
(hh:mm) 
round to 15 min ]],1)*24,2))</f>
        <v/>
      </c>
      <c r="M30" s="274"/>
      <c r="N30" s="274"/>
      <c r="O30" s="274"/>
      <c r="P30" s="275"/>
      <c r="Q30" s="205"/>
      <c r="R30" s="206"/>
      <c r="S30" s="206"/>
      <c r="T30" s="205"/>
      <c r="U30" s="205"/>
      <c r="V30" s="205"/>
      <c r="W30" s="207"/>
      <c r="X30" s="208"/>
      <c r="Y30" s="208"/>
      <c r="Z30" s="207"/>
      <c r="AA30" s="207"/>
      <c r="AB30" s="207"/>
      <c r="AC30" s="209"/>
      <c r="AD30" s="210"/>
      <c r="AE30" s="210"/>
      <c r="AF30" s="209"/>
      <c r="AG30" s="209"/>
      <c r="AH30" s="209"/>
      <c r="AI30" s="211"/>
      <c r="AJ30" s="212"/>
      <c r="AK30" s="212"/>
      <c r="AL30" s="211"/>
      <c r="AM30" s="211"/>
      <c r="AN30" s="211"/>
      <c r="AO30" s="213"/>
      <c r="AP30" s="213"/>
      <c r="AQ30" s="213"/>
      <c r="AR30" s="214"/>
      <c r="AS30" s="215" t="s">
        <v>781</v>
      </c>
      <c r="AT30" s="215" t="s">
        <v>781</v>
      </c>
      <c r="AU30" s="215" t="str">
        <f t="shared" si="4"/>
        <v/>
      </c>
      <c r="AV30" s="216" t="str">
        <f t="shared" si="2"/>
        <v/>
      </c>
    </row>
    <row r="31" spans="1:48" ht="21.75" customHeight="1" x14ac:dyDescent="0.3">
      <c r="A31" s="268"/>
      <c r="B31" s="269"/>
      <c r="C31" s="270">
        <f t="shared" si="0"/>
        <v>0</v>
      </c>
      <c r="D31" s="269"/>
      <c r="E31" s="271"/>
      <c r="F31" s="100" t="str">
        <f t="shared" si="3"/>
        <v/>
      </c>
      <c r="G31" s="100" t="str">
        <f>IF(ISNA(VLOOKUP(E31,'Physician Reporting Periods'!F:F,1,0)),"","STAT")</f>
        <v/>
      </c>
      <c r="H31" s="272"/>
      <c r="I31" s="272"/>
      <c r="J31" s="273"/>
      <c r="K31" s="273"/>
      <c r="L31" s="104" t="str">
        <f>IF(OR(TblInvoice[[#This Row],[Shift Start Time
(hh:mm) 
round to 15 min ]]="",TblInvoice[[#This Row],[Shift End Time
(hh:mm) 
round to 15 min]]=""),"",ROUND(MOD(TblInvoice[[#This Row],[Shift End Time
(hh:mm) 
round to 15 min]]-TblInvoice[[#This Row],[Shift Start Time
(hh:mm) 
round to 15 min ]],1)*24,2))</f>
        <v/>
      </c>
      <c r="M31" s="274"/>
      <c r="N31" s="274"/>
      <c r="O31" s="274"/>
      <c r="P31" s="275"/>
      <c r="Q31" s="205"/>
      <c r="R31" s="206"/>
      <c r="S31" s="206"/>
      <c r="T31" s="205"/>
      <c r="U31" s="205"/>
      <c r="V31" s="205"/>
      <c r="W31" s="207"/>
      <c r="X31" s="208"/>
      <c r="Y31" s="208"/>
      <c r="Z31" s="207"/>
      <c r="AA31" s="207"/>
      <c r="AB31" s="207"/>
      <c r="AC31" s="209"/>
      <c r="AD31" s="210"/>
      <c r="AE31" s="210"/>
      <c r="AF31" s="209"/>
      <c r="AG31" s="209"/>
      <c r="AH31" s="209"/>
      <c r="AI31" s="211"/>
      <c r="AJ31" s="212"/>
      <c r="AK31" s="212"/>
      <c r="AL31" s="211"/>
      <c r="AM31" s="211"/>
      <c r="AN31" s="211"/>
      <c r="AO31" s="213"/>
      <c r="AP31" s="213"/>
      <c r="AQ31" s="213"/>
      <c r="AR31" s="214"/>
      <c r="AS31" s="215" t="s">
        <v>781</v>
      </c>
      <c r="AT31" s="215" t="s">
        <v>781</v>
      </c>
      <c r="AU31" s="215" t="str">
        <f t="shared" si="4"/>
        <v/>
      </c>
      <c r="AV31" s="216" t="str">
        <f t="shared" si="2"/>
        <v/>
      </c>
    </row>
    <row r="32" spans="1:48" ht="21.75" customHeight="1" x14ac:dyDescent="0.3">
      <c r="A32" s="268"/>
      <c r="B32" s="269"/>
      <c r="C32" s="270">
        <f t="shared" si="0"/>
        <v>0</v>
      </c>
      <c r="D32" s="269"/>
      <c r="E32" s="271"/>
      <c r="F32" s="100" t="str">
        <f t="shared" si="3"/>
        <v/>
      </c>
      <c r="G32" s="100" t="str">
        <f>IF(ISNA(VLOOKUP(E32,'Physician Reporting Periods'!F:F,1,0)),"","STAT")</f>
        <v/>
      </c>
      <c r="H32" s="272"/>
      <c r="I32" s="272"/>
      <c r="J32" s="273"/>
      <c r="K32" s="273"/>
      <c r="L32" s="104" t="str">
        <f>IF(OR(TblInvoice[[#This Row],[Shift Start Time
(hh:mm) 
round to 15 min ]]="",TblInvoice[[#This Row],[Shift End Time
(hh:mm) 
round to 15 min]]=""),"",ROUND(MOD(TblInvoice[[#This Row],[Shift End Time
(hh:mm) 
round to 15 min]]-TblInvoice[[#This Row],[Shift Start Time
(hh:mm) 
round to 15 min ]],1)*24,2))</f>
        <v/>
      </c>
      <c r="M32" s="274"/>
      <c r="N32" s="274"/>
      <c r="O32" s="274"/>
      <c r="P32" s="275"/>
      <c r="Q32" s="205"/>
      <c r="R32" s="206"/>
      <c r="S32" s="206"/>
      <c r="T32" s="205"/>
      <c r="U32" s="205"/>
      <c r="V32" s="205"/>
      <c r="W32" s="207"/>
      <c r="X32" s="208"/>
      <c r="Y32" s="208"/>
      <c r="Z32" s="207"/>
      <c r="AA32" s="207"/>
      <c r="AB32" s="207"/>
      <c r="AC32" s="209"/>
      <c r="AD32" s="210"/>
      <c r="AE32" s="210"/>
      <c r="AF32" s="209"/>
      <c r="AG32" s="209"/>
      <c r="AH32" s="209"/>
      <c r="AI32" s="211"/>
      <c r="AJ32" s="212"/>
      <c r="AK32" s="212"/>
      <c r="AL32" s="211"/>
      <c r="AM32" s="211"/>
      <c r="AN32" s="211"/>
      <c r="AO32" s="213"/>
      <c r="AP32" s="213"/>
      <c r="AQ32" s="213"/>
      <c r="AR32" s="214"/>
      <c r="AS32" s="215" t="s">
        <v>781</v>
      </c>
      <c r="AT32" s="215" t="s">
        <v>781</v>
      </c>
      <c r="AU32" s="215" t="str">
        <f t="shared" si="4"/>
        <v/>
      </c>
      <c r="AV32" s="216" t="str">
        <f t="shared" si="2"/>
        <v/>
      </c>
    </row>
    <row r="33" spans="1:48" ht="21.75" customHeight="1" x14ac:dyDescent="0.3">
      <c r="A33" s="268"/>
      <c r="B33" s="269"/>
      <c r="C33" s="270">
        <f t="shared" si="0"/>
        <v>0</v>
      </c>
      <c r="D33" s="269"/>
      <c r="E33" s="271"/>
      <c r="F33" s="100" t="str">
        <f t="shared" si="3"/>
        <v/>
      </c>
      <c r="G33" s="100" t="str">
        <f>IF(ISNA(VLOOKUP(E33,'Physician Reporting Periods'!F:F,1,0)),"","STAT")</f>
        <v/>
      </c>
      <c r="H33" s="272"/>
      <c r="I33" s="272"/>
      <c r="J33" s="273"/>
      <c r="K33" s="273"/>
      <c r="L33" s="104" t="str">
        <f>IF(OR(TblInvoice[[#This Row],[Shift Start Time
(hh:mm) 
round to 15 min ]]="",TblInvoice[[#This Row],[Shift End Time
(hh:mm) 
round to 15 min]]=""),"",ROUND(MOD(TblInvoice[[#This Row],[Shift End Time
(hh:mm) 
round to 15 min]]-TblInvoice[[#This Row],[Shift Start Time
(hh:mm) 
round to 15 min ]],1)*24,2))</f>
        <v/>
      </c>
      <c r="M33" s="274"/>
      <c r="N33" s="274"/>
      <c r="O33" s="274"/>
      <c r="P33" s="275"/>
      <c r="Q33" s="205"/>
      <c r="R33" s="206"/>
      <c r="S33" s="206"/>
      <c r="T33" s="205"/>
      <c r="U33" s="205"/>
      <c r="V33" s="205"/>
      <c r="W33" s="207"/>
      <c r="X33" s="208"/>
      <c r="Y33" s="208"/>
      <c r="Z33" s="207"/>
      <c r="AA33" s="207"/>
      <c r="AB33" s="207"/>
      <c r="AC33" s="209"/>
      <c r="AD33" s="210"/>
      <c r="AE33" s="210"/>
      <c r="AF33" s="209"/>
      <c r="AG33" s="209"/>
      <c r="AH33" s="209"/>
      <c r="AI33" s="211"/>
      <c r="AJ33" s="212"/>
      <c r="AK33" s="212"/>
      <c r="AL33" s="211"/>
      <c r="AM33" s="211"/>
      <c r="AN33" s="211"/>
      <c r="AO33" s="213"/>
      <c r="AP33" s="213"/>
      <c r="AQ33" s="213"/>
      <c r="AR33" s="214"/>
      <c r="AS33" s="215" t="s">
        <v>781</v>
      </c>
      <c r="AT33" s="215" t="s">
        <v>781</v>
      </c>
      <c r="AU33" s="215" t="str">
        <f t="shared" si="4"/>
        <v/>
      </c>
      <c r="AV33" s="216" t="str">
        <f t="shared" si="2"/>
        <v/>
      </c>
    </row>
    <row r="34" spans="1:48" ht="21.75" customHeight="1" x14ac:dyDescent="0.3">
      <c r="A34" s="268"/>
      <c r="B34" s="269"/>
      <c r="C34" s="270">
        <f t="shared" si="0"/>
        <v>0</v>
      </c>
      <c r="D34" s="269"/>
      <c r="E34" s="271"/>
      <c r="F34" s="100" t="str">
        <f t="shared" si="3"/>
        <v/>
      </c>
      <c r="G34" s="100" t="str">
        <f>IF(ISNA(VLOOKUP(E34,'Physician Reporting Periods'!F:F,1,0)),"","STAT")</f>
        <v/>
      </c>
      <c r="H34" s="272"/>
      <c r="I34" s="272"/>
      <c r="J34" s="273"/>
      <c r="K34" s="273"/>
      <c r="L34" s="104" t="str">
        <f>IF(OR(TblInvoice[[#This Row],[Shift Start Time
(hh:mm) 
round to 15 min ]]="",TblInvoice[[#This Row],[Shift End Time
(hh:mm) 
round to 15 min]]=""),"",ROUND(MOD(TblInvoice[[#This Row],[Shift End Time
(hh:mm) 
round to 15 min]]-TblInvoice[[#This Row],[Shift Start Time
(hh:mm) 
round to 15 min ]],1)*24,2))</f>
        <v/>
      </c>
      <c r="M34" s="274"/>
      <c r="N34" s="274"/>
      <c r="O34" s="274"/>
      <c r="P34" s="275"/>
      <c r="Q34" s="205"/>
      <c r="R34" s="206"/>
      <c r="S34" s="206"/>
      <c r="T34" s="205"/>
      <c r="U34" s="205"/>
      <c r="V34" s="205"/>
      <c r="W34" s="207"/>
      <c r="X34" s="208"/>
      <c r="Y34" s="208"/>
      <c r="Z34" s="207"/>
      <c r="AA34" s="207"/>
      <c r="AB34" s="207"/>
      <c r="AC34" s="209"/>
      <c r="AD34" s="210"/>
      <c r="AE34" s="210"/>
      <c r="AF34" s="209"/>
      <c r="AG34" s="209"/>
      <c r="AH34" s="209"/>
      <c r="AI34" s="211"/>
      <c r="AJ34" s="212"/>
      <c r="AK34" s="212"/>
      <c r="AL34" s="211"/>
      <c r="AM34" s="211"/>
      <c r="AN34" s="211"/>
      <c r="AO34" s="213"/>
      <c r="AP34" s="213"/>
      <c r="AQ34" s="213"/>
      <c r="AR34" s="214"/>
      <c r="AS34" s="215" t="s">
        <v>781</v>
      </c>
      <c r="AT34" s="215" t="s">
        <v>781</v>
      </c>
      <c r="AU34" s="215" t="str">
        <f t="shared" si="4"/>
        <v/>
      </c>
      <c r="AV34" s="216" t="str">
        <f t="shared" si="2"/>
        <v/>
      </c>
    </row>
    <row r="35" spans="1:48" ht="21.75" customHeight="1" x14ac:dyDescent="0.3">
      <c r="A35" s="268"/>
      <c r="B35" s="269"/>
      <c r="C35" s="270">
        <f t="shared" si="0"/>
        <v>0</v>
      </c>
      <c r="D35" s="269"/>
      <c r="E35" s="271"/>
      <c r="F35" s="100" t="str">
        <f t="shared" si="3"/>
        <v/>
      </c>
      <c r="G35" s="100" t="str">
        <f>IF(ISNA(VLOOKUP(E35,'Physician Reporting Periods'!F:F,1,0)),"","STAT")</f>
        <v/>
      </c>
      <c r="H35" s="272"/>
      <c r="I35" s="272"/>
      <c r="J35" s="273"/>
      <c r="K35" s="273"/>
      <c r="L35" s="104" t="str">
        <f>IF(OR(TblInvoice[[#This Row],[Shift Start Time
(hh:mm) 
round to 15 min ]]="",TblInvoice[[#This Row],[Shift End Time
(hh:mm) 
round to 15 min]]=""),"",ROUND(MOD(TblInvoice[[#This Row],[Shift End Time
(hh:mm) 
round to 15 min]]-TblInvoice[[#This Row],[Shift Start Time
(hh:mm) 
round to 15 min ]],1)*24,2))</f>
        <v/>
      </c>
      <c r="M35" s="274"/>
      <c r="N35" s="274"/>
      <c r="O35" s="274"/>
      <c r="P35" s="275"/>
      <c r="Q35" s="205"/>
      <c r="R35" s="206"/>
      <c r="S35" s="206"/>
      <c r="T35" s="205"/>
      <c r="U35" s="205"/>
      <c r="V35" s="205"/>
      <c r="W35" s="207"/>
      <c r="X35" s="208"/>
      <c r="Y35" s="208"/>
      <c r="Z35" s="207"/>
      <c r="AA35" s="207"/>
      <c r="AB35" s="207"/>
      <c r="AC35" s="209"/>
      <c r="AD35" s="210"/>
      <c r="AE35" s="210"/>
      <c r="AF35" s="209"/>
      <c r="AG35" s="209"/>
      <c r="AH35" s="209"/>
      <c r="AI35" s="211"/>
      <c r="AJ35" s="212"/>
      <c r="AK35" s="212"/>
      <c r="AL35" s="211"/>
      <c r="AM35" s="211"/>
      <c r="AN35" s="211"/>
      <c r="AO35" s="213"/>
      <c r="AP35" s="213"/>
      <c r="AQ35" s="213"/>
      <c r="AR35" s="214"/>
      <c r="AS35" s="215" t="s">
        <v>781</v>
      </c>
      <c r="AT35" s="215" t="s">
        <v>781</v>
      </c>
      <c r="AU35" s="215" t="str">
        <f t="shared" si="4"/>
        <v/>
      </c>
      <c r="AV35" s="216" t="str">
        <f t="shared" si="2"/>
        <v/>
      </c>
    </row>
    <row r="36" spans="1:48" ht="21.75" customHeight="1" x14ac:dyDescent="0.3">
      <c r="A36" s="268"/>
      <c r="B36" s="269"/>
      <c r="C36" s="270">
        <f t="shared" si="0"/>
        <v>0</v>
      </c>
      <c r="D36" s="269"/>
      <c r="E36" s="271"/>
      <c r="F36" s="100" t="str">
        <f t="shared" si="3"/>
        <v/>
      </c>
      <c r="G36" s="100" t="str">
        <f>IF(ISNA(VLOOKUP(E36,'Physician Reporting Periods'!F:F,1,0)),"","STAT")</f>
        <v/>
      </c>
      <c r="H36" s="272"/>
      <c r="I36" s="272"/>
      <c r="J36" s="273"/>
      <c r="K36" s="273"/>
      <c r="L36" s="104" t="str">
        <f>IF(OR(TblInvoice[[#This Row],[Shift Start Time
(hh:mm) 
round to 15 min ]]="",TblInvoice[[#This Row],[Shift End Time
(hh:mm) 
round to 15 min]]=""),"",ROUND(MOD(TblInvoice[[#This Row],[Shift End Time
(hh:mm) 
round to 15 min]]-TblInvoice[[#This Row],[Shift Start Time
(hh:mm) 
round to 15 min ]],1)*24,2))</f>
        <v/>
      </c>
      <c r="M36" s="274"/>
      <c r="N36" s="274"/>
      <c r="O36" s="274"/>
      <c r="P36" s="275"/>
      <c r="Q36" s="205"/>
      <c r="R36" s="206"/>
      <c r="S36" s="206"/>
      <c r="T36" s="205"/>
      <c r="U36" s="205"/>
      <c r="V36" s="205"/>
      <c r="W36" s="207"/>
      <c r="X36" s="208"/>
      <c r="Y36" s="208"/>
      <c r="Z36" s="207"/>
      <c r="AA36" s="207"/>
      <c r="AB36" s="207"/>
      <c r="AC36" s="209"/>
      <c r="AD36" s="210"/>
      <c r="AE36" s="210"/>
      <c r="AF36" s="209"/>
      <c r="AG36" s="209"/>
      <c r="AH36" s="209"/>
      <c r="AI36" s="211"/>
      <c r="AJ36" s="212"/>
      <c r="AK36" s="212"/>
      <c r="AL36" s="211"/>
      <c r="AM36" s="211"/>
      <c r="AN36" s="211"/>
      <c r="AO36" s="213"/>
      <c r="AP36" s="213"/>
      <c r="AQ36" s="213"/>
      <c r="AR36" s="214"/>
      <c r="AS36" s="215" t="s">
        <v>781</v>
      </c>
      <c r="AT36" s="215" t="s">
        <v>781</v>
      </c>
      <c r="AU36" s="215" t="str">
        <f t="shared" si="4"/>
        <v/>
      </c>
      <c r="AV36" s="216" t="str">
        <f t="shared" si="2"/>
        <v/>
      </c>
    </row>
    <row r="37" spans="1:48" ht="21.75" customHeight="1" x14ac:dyDescent="0.3">
      <c r="A37" s="268"/>
      <c r="B37" s="269"/>
      <c r="C37" s="270">
        <f t="shared" si="0"/>
        <v>0</v>
      </c>
      <c r="D37" s="269"/>
      <c r="E37" s="271"/>
      <c r="F37" s="100" t="str">
        <f t="shared" si="3"/>
        <v/>
      </c>
      <c r="G37" s="100" t="str">
        <f>IF(ISNA(VLOOKUP(E37,'Physician Reporting Periods'!F:F,1,0)),"","STAT")</f>
        <v/>
      </c>
      <c r="H37" s="272"/>
      <c r="I37" s="272"/>
      <c r="J37" s="273"/>
      <c r="K37" s="273"/>
      <c r="L37" s="104" t="str">
        <f>IF(OR(TblInvoice[[#This Row],[Shift Start Time
(hh:mm) 
round to 15 min ]]="",TblInvoice[[#This Row],[Shift End Time
(hh:mm) 
round to 15 min]]=""),"",ROUND(MOD(TblInvoice[[#This Row],[Shift End Time
(hh:mm) 
round to 15 min]]-TblInvoice[[#This Row],[Shift Start Time
(hh:mm) 
round to 15 min ]],1)*24,2))</f>
        <v/>
      </c>
      <c r="M37" s="274"/>
      <c r="N37" s="274"/>
      <c r="O37" s="274"/>
      <c r="P37" s="275"/>
      <c r="Q37" s="205"/>
      <c r="R37" s="206"/>
      <c r="S37" s="206"/>
      <c r="T37" s="205"/>
      <c r="U37" s="205"/>
      <c r="V37" s="205"/>
      <c r="W37" s="207"/>
      <c r="X37" s="208"/>
      <c r="Y37" s="208"/>
      <c r="Z37" s="207"/>
      <c r="AA37" s="207"/>
      <c r="AB37" s="207"/>
      <c r="AC37" s="209"/>
      <c r="AD37" s="210"/>
      <c r="AE37" s="210"/>
      <c r="AF37" s="209"/>
      <c r="AG37" s="209"/>
      <c r="AH37" s="209"/>
      <c r="AI37" s="211"/>
      <c r="AJ37" s="212"/>
      <c r="AK37" s="212"/>
      <c r="AL37" s="211"/>
      <c r="AM37" s="211"/>
      <c r="AN37" s="211"/>
      <c r="AO37" s="213"/>
      <c r="AP37" s="213"/>
      <c r="AQ37" s="213"/>
      <c r="AR37" s="214"/>
      <c r="AS37" s="215" t="s">
        <v>781</v>
      </c>
      <c r="AT37" s="215" t="s">
        <v>781</v>
      </c>
      <c r="AU37" s="215" t="str">
        <f t="shared" si="4"/>
        <v/>
      </c>
      <c r="AV37" s="216" t="str">
        <f t="shared" si="2"/>
        <v/>
      </c>
    </row>
    <row r="38" spans="1:48" ht="21.75" customHeight="1" x14ac:dyDescent="0.3">
      <c r="A38" s="268"/>
      <c r="B38" s="269"/>
      <c r="C38" s="270">
        <f t="shared" si="0"/>
        <v>0</v>
      </c>
      <c r="D38" s="269"/>
      <c r="E38" s="271"/>
      <c r="F38" s="100" t="str">
        <f t="shared" si="3"/>
        <v/>
      </c>
      <c r="G38" s="100" t="str">
        <f>IF(ISNA(VLOOKUP(E38,'Physician Reporting Periods'!F:F,1,0)),"","STAT")</f>
        <v/>
      </c>
      <c r="H38" s="272"/>
      <c r="I38" s="272"/>
      <c r="J38" s="273"/>
      <c r="K38" s="273"/>
      <c r="L38" s="104" t="str">
        <f>IF(OR(TblInvoice[[#This Row],[Shift Start Time
(hh:mm) 
round to 15 min ]]="",TblInvoice[[#This Row],[Shift End Time
(hh:mm) 
round to 15 min]]=""),"",ROUND(MOD(TblInvoice[[#This Row],[Shift End Time
(hh:mm) 
round to 15 min]]-TblInvoice[[#This Row],[Shift Start Time
(hh:mm) 
round to 15 min ]],1)*24,2))</f>
        <v/>
      </c>
      <c r="M38" s="274"/>
      <c r="N38" s="274"/>
      <c r="O38" s="274"/>
      <c r="P38" s="275"/>
      <c r="Q38" s="205"/>
      <c r="R38" s="206"/>
      <c r="S38" s="206"/>
      <c r="T38" s="205"/>
      <c r="U38" s="205"/>
      <c r="V38" s="205"/>
      <c r="W38" s="207"/>
      <c r="X38" s="208"/>
      <c r="Y38" s="208"/>
      <c r="Z38" s="207"/>
      <c r="AA38" s="207"/>
      <c r="AB38" s="207"/>
      <c r="AC38" s="209"/>
      <c r="AD38" s="210"/>
      <c r="AE38" s="210"/>
      <c r="AF38" s="209"/>
      <c r="AG38" s="209"/>
      <c r="AH38" s="209"/>
      <c r="AI38" s="211"/>
      <c r="AJ38" s="212"/>
      <c r="AK38" s="212"/>
      <c r="AL38" s="211"/>
      <c r="AM38" s="211"/>
      <c r="AN38" s="211"/>
      <c r="AO38" s="213"/>
      <c r="AP38" s="213"/>
      <c r="AQ38" s="213"/>
      <c r="AR38" s="214"/>
      <c r="AS38" s="215" t="s">
        <v>781</v>
      </c>
      <c r="AT38" s="215" t="s">
        <v>781</v>
      </c>
      <c r="AU38" s="215" t="str">
        <f t="shared" si="4"/>
        <v/>
      </c>
      <c r="AV38" s="216" t="str">
        <f t="shared" si="2"/>
        <v/>
      </c>
    </row>
    <row r="39" spans="1:48" ht="21.75" customHeight="1" x14ac:dyDescent="0.3">
      <c r="A39" s="268"/>
      <c r="B39" s="269"/>
      <c r="C39" s="270">
        <f t="shared" si="0"/>
        <v>0</v>
      </c>
      <c r="D39" s="269"/>
      <c r="E39" s="271"/>
      <c r="F39" s="100" t="str">
        <f t="shared" si="3"/>
        <v/>
      </c>
      <c r="G39" s="100" t="str">
        <f>IF(ISNA(VLOOKUP(E39,'Physician Reporting Periods'!F:F,1,0)),"","STAT")</f>
        <v/>
      </c>
      <c r="H39" s="272"/>
      <c r="I39" s="272"/>
      <c r="J39" s="273"/>
      <c r="K39" s="273"/>
      <c r="L39" s="104" t="str">
        <f>IF(OR(TblInvoice[[#This Row],[Shift Start Time
(hh:mm) 
round to 15 min ]]="",TblInvoice[[#This Row],[Shift End Time
(hh:mm) 
round to 15 min]]=""),"",ROUND(MOD(TblInvoice[[#This Row],[Shift End Time
(hh:mm) 
round to 15 min]]-TblInvoice[[#This Row],[Shift Start Time
(hh:mm) 
round to 15 min ]],1)*24,2))</f>
        <v/>
      </c>
      <c r="M39" s="274"/>
      <c r="N39" s="274"/>
      <c r="O39" s="274"/>
      <c r="P39" s="275"/>
      <c r="Q39" s="205"/>
      <c r="R39" s="206"/>
      <c r="S39" s="206"/>
      <c r="T39" s="205"/>
      <c r="U39" s="205"/>
      <c r="V39" s="205"/>
      <c r="W39" s="207"/>
      <c r="X39" s="208"/>
      <c r="Y39" s="208"/>
      <c r="Z39" s="207"/>
      <c r="AA39" s="207"/>
      <c r="AB39" s="207"/>
      <c r="AC39" s="209"/>
      <c r="AD39" s="210"/>
      <c r="AE39" s="210"/>
      <c r="AF39" s="209"/>
      <c r="AG39" s="209"/>
      <c r="AH39" s="209"/>
      <c r="AI39" s="211"/>
      <c r="AJ39" s="212"/>
      <c r="AK39" s="212"/>
      <c r="AL39" s="211"/>
      <c r="AM39" s="211"/>
      <c r="AN39" s="211"/>
      <c r="AO39" s="213"/>
      <c r="AP39" s="213"/>
      <c r="AQ39" s="213"/>
      <c r="AR39" s="214"/>
      <c r="AS39" s="215" t="s">
        <v>781</v>
      </c>
      <c r="AT39" s="215" t="s">
        <v>781</v>
      </c>
      <c r="AU39" s="215" t="str">
        <f t="shared" si="4"/>
        <v/>
      </c>
      <c r="AV39" s="216" t="str">
        <f t="shared" si="2"/>
        <v/>
      </c>
    </row>
    <row r="40" spans="1:48" ht="21.75" customHeight="1" x14ac:dyDescent="0.3">
      <c r="A40" s="268"/>
      <c r="B40" s="269"/>
      <c r="C40" s="270">
        <f t="shared" si="0"/>
        <v>0</v>
      </c>
      <c r="D40" s="269"/>
      <c r="E40" s="271"/>
      <c r="F40" s="100" t="str">
        <f t="shared" si="3"/>
        <v/>
      </c>
      <c r="G40" s="100" t="str">
        <f>IF(ISNA(VLOOKUP(E40,'Physician Reporting Periods'!F:F,1,0)),"","STAT")</f>
        <v/>
      </c>
      <c r="H40" s="272"/>
      <c r="I40" s="272"/>
      <c r="J40" s="273"/>
      <c r="K40" s="273"/>
      <c r="L40" s="104" t="str">
        <f>IF(OR(TblInvoice[[#This Row],[Shift Start Time
(hh:mm) 
round to 15 min ]]="",TblInvoice[[#This Row],[Shift End Time
(hh:mm) 
round to 15 min]]=""),"",ROUND(MOD(TblInvoice[[#This Row],[Shift End Time
(hh:mm) 
round to 15 min]]-TblInvoice[[#This Row],[Shift Start Time
(hh:mm) 
round to 15 min ]],1)*24,2))</f>
        <v/>
      </c>
      <c r="M40" s="274"/>
      <c r="N40" s="274"/>
      <c r="O40" s="274"/>
      <c r="P40" s="275"/>
      <c r="Q40" s="205"/>
      <c r="R40" s="206"/>
      <c r="S40" s="206"/>
      <c r="T40" s="205"/>
      <c r="U40" s="205"/>
      <c r="V40" s="205"/>
      <c r="W40" s="207"/>
      <c r="X40" s="208"/>
      <c r="Y40" s="208"/>
      <c r="Z40" s="207"/>
      <c r="AA40" s="207"/>
      <c r="AB40" s="207"/>
      <c r="AC40" s="209"/>
      <c r="AD40" s="210"/>
      <c r="AE40" s="210"/>
      <c r="AF40" s="209"/>
      <c r="AG40" s="209"/>
      <c r="AH40" s="209"/>
      <c r="AI40" s="211"/>
      <c r="AJ40" s="212"/>
      <c r="AK40" s="212"/>
      <c r="AL40" s="211"/>
      <c r="AM40" s="211"/>
      <c r="AN40" s="211"/>
      <c r="AO40" s="213"/>
      <c r="AP40" s="213"/>
      <c r="AQ40" s="213"/>
      <c r="AR40" s="214"/>
      <c r="AS40" s="215" t="s">
        <v>781</v>
      </c>
      <c r="AT40" s="215" t="s">
        <v>781</v>
      </c>
      <c r="AU40" s="215" t="str">
        <f t="shared" si="4"/>
        <v/>
      </c>
      <c r="AV40" s="216" t="str">
        <f t="shared" si="2"/>
        <v/>
      </c>
    </row>
    <row r="41" spans="1:48" ht="21.75" customHeight="1" x14ac:dyDescent="0.3">
      <c r="A41" s="268"/>
      <c r="B41" s="269"/>
      <c r="C41" s="270">
        <f t="shared" si="0"/>
        <v>0</v>
      </c>
      <c r="D41" s="269"/>
      <c r="E41" s="271"/>
      <c r="F41" s="100" t="str">
        <f t="shared" si="3"/>
        <v/>
      </c>
      <c r="G41" s="100" t="str">
        <f>IF(ISNA(VLOOKUP(E41,'Physician Reporting Periods'!F:F,1,0)),"","STAT")</f>
        <v/>
      </c>
      <c r="H41" s="272"/>
      <c r="I41" s="272"/>
      <c r="J41" s="273"/>
      <c r="K41" s="273"/>
      <c r="L41" s="104" t="str">
        <f>IF(OR(TblInvoice[[#This Row],[Shift Start Time
(hh:mm) 
round to 15 min ]]="",TblInvoice[[#This Row],[Shift End Time
(hh:mm) 
round to 15 min]]=""),"",ROUND(MOD(TblInvoice[[#This Row],[Shift End Time
(hh:mm) 
round to 15 min]]-TblInvoice[[#This Row],[Shift Start Time
(hh:mm) 
round to 15 min ]],1)*24,2))</f>
        <v/>
      </c>
      <c r="M41" s="274"/>
      <c r="N41" s="274"/>
      <c r="O41" s="274"/>
      <c r="P41" s="275"/>
      <c r="Q41" s="205"/>
      <c r="R41" s="206"/>
      <c r="S41" s="206"/>
      <c r="T41" s="205"/>
      <c r="U41" s="205"/>
      <c r="V41" s="205"/>
      <c r="W41" s="207"/>
      <c r="X41" s="208"/>
      <c r="Y41" s="208"/>
      <c r="Z41" s="207"/>
      <c r="AA41" s="207"/>
      <c r="AB41" s="207"/>
      <c r="AC41" s="209"/>
      <c r="AD41" s="210"/>
      <c r="AE41" s="210"/>
      <c r="AF41" s="209"/>
      <c r="AG41" s="209"/>
      <c r="AH41" s="209"/>
      <c r="AI41" s="211"/>
      <c r="AJ41" s="212"/>
      <c r="AK41" s="212"/>
      <c r="AL41" s="211"/>
      <c r="AM41" s="211"/>
      <c r="AN41" s="211"/>
      <c r="AO41" s="213"/>
      <c r="AP41" s="213"/>
      <c r="AQ41" s="213"/>
      <c r="AR41" s="214"/>
      <c r="AS41" s="215" t="s">
        <v>781</v>
      </c>
      <c r="AT41" s="215" t="s">
        <v>781</v>
      </c>
      <c r="AU41" s="215" t="str">
        <f t="shared" si="4"/>
        <v/>
      </c>
      <c r="AV41" s="216" t="str">
        <f t="shared" si="2"/>
        <v/>
      </c>
    </row>
    <row r="42" spans="1:48" ht="21.75" customHeight="1" x14ac:dyDescent="0.3">
      <c r="A42" s="268"/>
      <c r="B42" s="269"/>
      <c r="C42" s="270">
        <f t="shared" si="0"/>
        <v>0</v>
      </c>
      <c r="D42" s="269"/>
      <c r="E42" s="271"/>
      <c r="F42" s="100" t="str">
        <f t="shared" si="3"/>
        <v/>
      </c>
      <c r="G42" s="100" t="str">
        <f>IF(ISNA(VLOOKUP(E42,'Physician Reporting Periods'!F:F,1,0)),"","STAT")</f>
        <v/>
      </c>
      <c r="H42" s="272"/>
      <c r="I42" s="272"/>
      <c r="J42" s="273"/>
      <c r="K42" s="273"/>
      <c r="L42" s="104" t="str">
        <f>IF(OR(TblInvoice[[#This Row],[Shift Start Time
(hh:mm) 
round to 15 min ]]="",TblInvoice[[#This Row],[Shift End Time
(hh:mm) 
round to 15 min]]=""),"",ROUND(MOD(TblInvoice[[#This Row],[Shift End Time
(hh:mm) 
round to 15 min]]-TblInvoice[[#This Row],[Shift Start Time
(hh:mm) 
round to 15 min ]],1)*24,2))</f>
        <v/>
      </c>
      <c r="M42" s="274"/>
      <c r="N42" s="274"/>
      <c r="O42" s="274"/>
      <c r="P42" s="275"/>
      <c r="Q42" s="205"/>
      <c r="R42" s="206"/>
      <c r="S42" s="206"/>
      <c r="T42" s="205"/>
      <c r="U42" s="205"/>
      <c r="V42" s="205"/>
      <c r="W42" s="207"/>
      <c r="X42" s="208"/>
      <c r="Y42" s="208"/>
      <c r="Z42" s="207"/>
      <c r="AA42" s="207"/>
      <c r="AB42" s="207"/>
      <c r="AC42" s="209"/>
      <c r="AD42" s="210"/>
      <c r="AE42" s="210"/>
      <c r="AF42" s="209"/>
      <c r="AG42" s="209"/>
      <c r="AH42" s="209"/>
      <c r="AI42" s="211"/>
      <c r="AJ42" s="212"/>
      <c r="AK42" s="212"/>
      <c r="AL42" s="211"/>
      <c r="AM42" s="211"/>
      <c r="AN42" s="211"/>
      <c r="AO42" s="213"/>
      <c r="AP42" s="213"/>
      <c r="AQ42" s="213"/>
      <c r="AR42" s="214"/>
      <c r="AS42" s="215"/>
      <c r="AT42" s="215"/>
      <c r="AU42" s="215"/>
      <c r="AV42" s="216"/>
    </row>
    <row r="43" spans="1:48" ht="21.75" customHeight="1" x14ac:dyDescent="0.3">
      <c r="A43" s="268"/>
      <c r="B43" s="269"/>
      <c r="C43" s="270">
        <f t="shared" si="0"/>
        <v>0</v>
      </c>
      <c r="D43" s="269"/>
      <c r="E43" s="271"/>
      <c r="F43" s="100" t="str">
        <f t="shared" si="3"/>
        <v/>
      </c>
      <c r="G43" s="100" t="str">
        <f>IF(ISNA(VLOOKUP(E43,'Physician Reporting Periods'!F:F,1,0)),"","STAT")</f>
        <v/>
      </c>
      <c r="H43" s="272"/>
      <c r="I43" s="272"/>
      <c r="J43" s="273"/>
      <c r="K43" s="273"/>
      <c r="L43" s="104" t="str">
        <f>IF(OR(TblInvoice[[#This Row],[Shift Start Time
(hh:mm) 
round to 15 min ]]="",TblInvoice[[#This Row],[Shift End Time
(hh:mm) 
round to 15 min]]=""),"",ROUND(MOD(TblInvoice[[#This Row],[Shift End Time
(hh:mm) 
round to 15 min]]-TblInvoice[[#This Row],[Shift Start Time
(hh:mm) 
round to 15 min ]],1)*24,2))</f>
        <v/>
      </c>
      <c r="M43" s="274"/>
      <c r="N43" s="274"/>
      <c r="O43" s="274"/>
      <c r="P43" s="275"/>
      <c r="Q43" s="205"/>
      <c r="R43" s="206"/>
      <c r="S43" s="206"/>
      <c r="T43" s="205"/>
      <c r="U43" s="205"/>
      <c r="V43" s="205"/>
      <c r="W43" s="207"/>
      <c r="X43" s="208"/>
      <c r="Y43" s="208"/>
      <c r="Z43" s="207"/>
      <c r="AA43" s="207"/>
      <c r="AB43" s="207"/>
      <c r="AC43" s="209"/>
      <c r="AD43" s="210"/>
      <c r="AE43" s="210"/>
      <c r="AF43" s="209"/>
      <c r="AG43" s="209"/>
      <c r="AH43" s="209"/>
      <c r="AI43" s="211"/>
      <c r="AJ43" s="212"/>
      <c r="AK43" s="212"/>
      <c r="AL43" s="211"/>
      <c r="AM43" s="211"/>
      <c r="AN43" s="211"/>
      <c r="AO43" s="213"/>
      <c r="AP43" s="213"/>
      <c r="AQ43" s="213"/>
      <c r="AR43" s="214"/>
      <c r="AS43" s="215"/>
      <c r="AT43" s="215"/>
      <c r="AU43" s="215"/>
      <c r="AV43" s="216"/>
    </row>
    <row r="44" spans="1:48" ht="21.75" customHeight="1" x14ac:dyDescent="0.3">
      <c r="A44" s="268"/>
      <c r="B44" s="269"/>
      <c r="C44" s="270">
        <f t="shared" si="0"/>
        <v>0</v>
      </c>
      <c r="D44" s="269"/>
      <c r="E44" s="271"/>
      <c r="F44" s="100" t="str">
        <f t="shared" si="3"/>
        <v/>
      </c>
      <c r="G44" s="100" t="str">
        <f>IF(ISNA(VLOOKUP(E44,'Physician Reporting Periods'!F:F,1,0)),"","STAT")</f>
        <v/>
      </c>
      <c r="H44" s="272"/>
      <c r="I44" s="272"/>
      <c r="J44" s="273"/>
      <c r="K44" s="273"/>
      <c r="L44" s="104" t="str">
        <f>IF(OR(TblInvoice[[#This Row],[Shift Start Time
(hh:mm) 
round to 15 min ]]="",TblInvoice[[#This Row],[Shift End Time
(hh:mm) 
round to 15 min]]=""),"",ROUND(MOD(TblInvoice[[#This Row],[Shift End Time
(hh:mm) 
round to 15 min]]-TblInvoice[[#This Row],[Shift Start Time
(hh:mm) 
round to 15 min ]],1)*24,2))</f>
        <v/>
      </c>
      <c r="M44" s="274"/>
      <c r="N44" s="274"/>
      <c r="O44" s="274"/>
      <c r="P44" s="275"/>
      <c r="Q44" s="205"/>
      <c r="R44" s="206"/>
      <c r="S44" s="206"/>
      <c r="T44" s="205"/>
      <c r="U44" s="205"/>
      <c r="V44" s="205"/>
      <c r="W44" s="207"/>
      <c r="X44" s="208"/>
      <c r="Y44" s="208"/>
      <c r="Z44" s="207"/>
      <c r="AA44" s="207"/>
      <c r="AB44" s="207"/>
      <c r="AC44" s="209"/>
      <c r="AD44" s="210"/>
      <c r="AE44" s="210"/>
      <c r="AF44" s="209"/>
      <c r="AG44" s="209"/>
      <c r="AH44" s="209"/>
      <c r="AI44" s="211"/>
      <c r="AJ44" s="212"/>
      <c r="AK44" s="212"/>
      <c r="AL44" s="211"/>
      <c r="AM44" s="211"/>
      <c r="AN44" s="211"/>
      <c r="AO44" s="213"/>
      <c r="AP44" s="213"/>
      <c r="AQ44" s="213"/>
      <c r="AR44" s="214"/>
      <c r="AS44" s="215"/>
      <c r="AT44" s="215"/>
      <c r="AU44" s="215"/>
      <c r="AV44" s="216"/>
    </row>
    <row r="45" spans="1:48" ht="21.75" customHeight="1" x14ac:dyDescent="0.3">
      <c r="A45" s="268"/>
      <c r="B45" s="269"/>
      <c r="C45" s="270">
        <f t="shared" si="0"/>
        <v>0</v>
      </c>
      <c r="D45" s="269"/>
      <c r="E45" s="271"/>
      <c r="F45" s="100" t="str">
        <f t="shared" si="3"/>
        <v/>
      </c>
      <c r="G45" s="100" t="str">
        <f>IF(ISNA(VLOOKUP(E45,'Physician Reporting Periods'!F:F,1,0)),"","STAT")</f>
        <v/>
      </c>
      <c r="H45" s="272"/>
      <c r="I45" s="272"/>
      <c r="J45" s="273"/>
      <c r="K45" s="273"/>
      <c r="L45" s="104" t="str">
        <f>IF(OR(TblInvoice[[#This Row],[Shift Start Time
(hh:mm) 
round to 15 min ]]="",TblInvoice[[#This Row],[Shift End Time
(hh:mm) 
round to 15 min]]=""),"",ROUND(MOD(TblInvoice[[#This Row],[Shift End Time
(hh:mm) 
round to 15 min]]-TblInvoice[[#This Row],[Shift Start Time
(hh:mm) 
round to 15 min ]],1)*24,2))</f>
        <v/>
      </c>
      <c r="M45" s="274"/>
      <c r="N45" s="274"/>
      <c r="O45" s="274"/>
      <c r="P45" s="275"/>
      <c r="Q45" s="205"/>
      <c r="R45" s="206"/>
      <c r="S45" s="206"/>
      <c r="T45" s="205"/>
      <c r="U45" s="205"/>
      <c r="V45" s="205"/>
      <c r="W45" s="207"/>
      <c r="X45" s="208"/>
      <c r="Y45" s="208"/>
      <c r="Z45" s="207"/>
      <c r="AA45" s="207"/>
      <c r="AB45" s="207"/>
      <c r="AC45" s="209"/>
      <c r="AD45" s="210"/>
      <c r="AE45" s="210"/>
      <c r="AF45" s="209"/>
      <c r="AG45" s="209"/>
      <c r="AH45" s="209"/>
      <c r="AI45" s="211"/>
      <c r="AJ45" s="212"/>
      <c r="AK45" s="212"/>
      <c r="AL45" s="211"/>
      <c r="AM45" s="211"/>
      <c r="AN45" s="211"/>
      <c r="AO45" s="213"/>
      <c r="AP45" s="213"/>
      <c r="AQ45" s="213"/>
      <c r="AR45" s="214"/>
      <c r="AS45" s="215"/>
      <c r="AT45" s="215"/>
      <c r="AU45" s="215"/>
      <c r="AV45" s="216"/>
    </row>
    <row r="46" spans="1:48" ht="21.75" customHeight="1" x14ac:dyDescent="0.3">
      <c r="A46" s="268"/>
      <c r="B46" s="269"/>
      <c r="C46" s="270">
        <f t="shared" si="0"/>
        <v>0</v>
      </c>
      <c r="D46" s="269"/>
      <c r="E46" s="271"/>
      <c r="F46" s="100" t="str">
        <f t="shared" si="3"/>
        <v/>
      </c>
      <c r="G46" s="100" t="str">
        <f>IF(ISNA(VLOOKUP(E46,'Physician Reporting Periods'!F:F,1,0)),"","STAT")</f>
        <v/>
      </c>
      <c r="H46" s="272"/>
      <c r="I46" s="272"/>
      <c r="J46" s="273"/>
      <c r="K46" s="273"/>
      <c r="L46" s="104" t="str">
        <f>IF(OR(TblInvoice[[#This Row],[Shift Start Time
(hh:mm) 
round to 15 min ]]="",TblInvoice[[#This Row],[Shift End Time
(hh:mm) 
round to 15 min]]=""),"",ROUND(MOD(TblInvoice[[#This Row],[Shift End Time
(hh:mm) 
round to 15 min]]-TblInvoice[[#This Row],[Shift Start Time
(hh:mm) 
round to 15 min ]],1)*24,2))</f>
        <v/>
      </c>
      <c r="M46" s="274"/>
      <c r="N46" s="274"/>
      <c r="O46" s="274"/>
      <c r="P46" s="275"/>
      <c r="Q46" s="205"/>
      <c r="R46" s="206"/>
      <c r="S46" s="206"/>
      <c r="T46" s="205"/>
      <c r="U46" s="205"/>
      <c r="V46" s="205"/>
      <c r="W46" s="207"/>
      <c r="X46" s="208"/>
      <c r="Y46" s="208"/>
      <c r="Z46" s="207"/>
      <c r="AA46" s="207"/>
      <c r="AB46" s="207"/>
      <c r="AC46" s="209"/>
      <c r="AD46" s="210"/>
      <c r="AE46" s="210"/>
      <c r="AF46" s="209"/>
      <c r="AG46" s="209"/>
      <c r="AH46" s="209"/>
      <c r="AI46" s="211"/>
      <c r="AJ46" s="212"/>
      <c r="AK46" s="212"/>
      <c r="AL46" s="211"/>
      <c r="AM46" s="211"/>
      <c r="AN46" s="211"/>
      <c r="AO46" s="213"/>
      <c r="AP46" s="213"/>
      <c r="AQ46" s="213"/>
      <c r="AR46" s="214"/>
      <c r="AS46" s="215"/>
      <c r="AT46" s="215"/>
      <c r="AU46" s="215"/>
      <c r="AV46" s="216"/>
    </row>
    <row r="47" spans="1:48" ht="21.75" customHeight="1" x14ac:dyDescent="0.3">
      <c r="A47" s="268"/>
      <c r="B47" s="269"/>
      <c r="C47" s="270">
        <f t="shared" si="0"/>
        <v>0</v>
      </c>
      <c r="D47" s="269"/>
      <c r="E47" s="271"/>
      <c r="F47" s="100" t="str">
        <f t="shared" si="3"/>
        <v/>
      </c>
      <c r="G47" s="100" t="str">
        <f>IF(ISNA(VLOOKUP(E47,'Physician Reporting Periods'!F:F,1,0)),"","STAT")</f>
        <v/>
      </c>
      <c r="H47" s="272"/>
      <c r="I47" s="272"/>
      <c r="J47" s="273"/>
      <c r="K47" s="273"/>
      <c r="L47" s="104" t="str">
        <f>IF(OR(TblInvoice[[#This Row],[Shift Start Time
(hh:mm) 
round to 15 min ]]="",TblInvoice[[#This Row],[Shift End Time
(hh:mm) 
round to 15 min]]=""),"",ROUND(MOD(TblInvoice[[#This Row],[Shift End Time
(hh:mm) 
round to 15 min]]-TblInvoice[[#This Row],[Shift Start Time
(hh:mm) 
round to 15 min ]],1)*24,2))</f>
        <v/>
      </c>
      <c r="M47" s="274"/>
      <c r="N47" s="274"/>
      <c r="O47" s="274"/>
      <c r="P47" s="275"/>
      <c r="Q47" s="205"/>
      <c r="R47" s="206"/>
      <c r="S47" s="206"/>
      <c r="T47" s="205"/>
      <c r="U47" s="205"/>
      <c r="V47" s="205"/>
      <c r="W47" s="207"/>
      <c r="X47" s="208"/>
      <c r="Y47" s="208"/>
      <c r="Z47" s="207"/>
      <c r="AA47" s="207"/>
      <c r="AB47" s="207"/>
      <c r="AC47" s="209"/>
      <c r="AD47" s="210"/>
      <c r="AE47" s="210"/>
      <c r="AF47" s="209"/>
      <c r="AG47" s="209"/>
      <c r="AH47" s="209"/>
      <c r="AI47" s="211"/>
      <c r="AJ47" s="212"/>
      <c r="AK47" s="212"/>
      <c r="AL47" s="211"/>
      <c r="AM47" s="211"/>
      <c r="AN47" s="211"/>
      <c r="AO47" s="213"/>
      <c r="AP47" s="213"/>
      <c r="AQ47" s="213"/>
      <c r="AR47" s="214"/>
      <c r="AS47" s="215"/>
      <c r="AT47" s="215"/>
      <c r="AU47" s="215"/>
      <c r="AV47" s="216"/>
    </row>
    <row r="48" spans="1:48" ht="21.75" customHeight="1" x14ac:dyDescent="0.3">
      <c r="A48" s="268"/>
      <c r="B48" s="269"/>
      <c r="C48" s="270">
        <f t="shared" si="0"/>
        <v>0</v>
      </c>
      <c r="D48" s="269"/>
      <c r="E48" s="271"/>
      <c r="F48" s="100" t="str">
        <f t="shared" si="3"/>
        <v/>
      </c>
      <c r="G48" s="100" t="str">
        <f>IF(ISNA(VLOOKUP(E48,'Physician Reporting Periods'!F:F,1,0)),"","STAT")</f>
        <v/>
      </c>
      <c r="H48" s="272"/>
      <c r="I48" s="272"/>
      <c r="J48" s="273"/>
      <c r="K48" s="273"/>
      <c r="L48" s="104" t="str">
        <f>IF(OR(TblInvoice[[#This Row],[Shift Start Time
(hh:mm) 
round to 15 min ]]="",TblInvoice[[#This Row],[Shift End Time
(hh:mm) 
round to 15 min]]=""),"",ROUND(MOD(TblInvoice[[#This Row],[Shift End Time
(hh:mm) 
round to 15 min]]-TblInvoice[[#This Row],[Shift Start Time
(hh:mm) 
round to 15 min ]],1)*24,2))</f>
        <v/>
      </c>
      <c r="M48" s="274"/>
      <c r="N48" s="274"/>
      <c r="O48" s="274"/>
      <c r="P48" s="275"/>
      <c r="Q48" s="205"/>
      <c r="R48" s="206"/>
      <c r="S48" s="206"/>
      <c r="T48" s="205"/>
      <c r="U48" s="205"/>
      <c r="V48" s="205"/>
      <c r="W48" s="207"/>
      <c r="X48" s="208"/>
      <c r="Y48" s="208"/>
      <c r="Z48" s="207"/>
      <c r="AA48" s="207"/>
      <c r="AB48" s="207"/>
      <c r="AC48" s="209"/>
      <c r="AD48" s="210"/>
      <c r="AE48" s="210"/>
      <c r="AF48" s="209"/>
      <c r="AG48" s="209"/>
      <c r="AH48" s="209"/>
      <c r="AI48" s="211"/>
      <c r="AJ48" s="212"/>
      <c r="AK48" s="212"/>
      <c r="AL48" s="211"/>
      <c r="AM48" s="211"/>
      <c r="AN48" s="211"/>
      <c r="AO48" s="213"/>
      <c r="AP48" s="213"/>
      <c r="AQ48" s="213"/>
      <c r="AR48" s="214"/>
      <c r="AS48" s="215"/>
      <c r="AT48" s="215"/>
      <c r="AU48" s="215"/>
      <c r="AV48" s="216"/>
    </row>
    <row r="49" spans="1:48" ht="21.75" customHeight="1" x14ac:dyDescent="0.3">
      <c r="A49" s="268"/>
      <c r="B49" s="269"/>
      <c r="C49" s="270">
        <f t="shared" si="0"/>
        <v>0</v>
      </c>
      <c r="D49" s="269"/>
      <c r="E49" s="271"/>
      <c r="F49" s="100" t="str">
        <f t="shared" si="3"/>
        <v/>
      </c>
      <c r="G49" s="100" t="str">
        <f>IF(ISNA(VLOOKUP(E49,'Physician Reporting Periods'!F:F,1,0)),"","STAT")</f>
        <v/>
      </c>
      <c r="H49" s="272"/>
      <c r="I49" s="272"/>
      <c r="J49" s="273"/>
      <c r="K49" s="273"/>
      <c r="L49" s="104" t="str">
        <f>IF(OR(TblInvoice[[#This Row],[Shift Start Time
(hh:mm) 
round to 15 min ]]="",TblInvoice[[#This Row],[Shift End Time
(hh:mm) 
round to 15 min]]=""),"",ROUND(MOD(TblInvoice[[#This Row],[Shift End Time
(hh:mm) 
round to 15 min]]-TblInvoice[[#This Row],[Shift Start Time
(hh:mm) 
round to 15 min ]],1)*24,2))</f>
        <v/>
      </c>
      <c r="M49" s="274"/>
      <c r="N49" s="274"/>
      <c r="O49" s="274"/>
      <c r="P49" s="275"/>
      <c r="Q49" s="205"/>
      <c r="R49" s="206"/>
      <c r="S49" s="206"/>
      <c r="T49" s="205"/>
      <c r="U49" s="205"/>
      <c r="V49" s="205"/>
      <c r="W49" s="207"/>
      <c r="X49" s="208"/>
      <c r="Y49" s="208"/>
      <c r="Z49" s="207"/>
      <c r="AA49" s="207"/>
      <c r="AB49" s="207"/>
      <c r="AC49" s="209"/>
      <c r="AD49" s="210"/>
      <c r="AE49" s="210"/>
      <c r="AF49" s="209"/>
      <c r="AG49" s="209"/>
      <c r="AH49" s="209"/>
      <c r="AI49" s="211"/>
      <c r="AJ49" s="212"/>
      <c r="AK49" s="212"/>
      <c r="AL49" s="211"/>
      <c r="AM49" s="211"/>
      <c r="AN49" s="211"/>
      <c r="AO49" s="213"/>
      <c r="AP49" s="213"/>
      <c r="AQ49" s="213"/>
      <c r="AR49" s="214"/>
      <c r="AS49" s="215"/>
      <c r="AT49" s="215"/>
      <c r="AU49" s="215"/>
      <c r="AV49" s="216"/>
    </row>
    <row r="50" spans="1:48" ht="21.75" customHeight="1" x14ac:dyDescent="0.3">
      <c r="A50" s="268"/>
      <c r="B50" s="269"/>
      <c r="C50" s="270">
        <f t="shared" si="0"/>
        <v>0</v>
      </c>
      <c r="D50" s="269"/>
      <c r="E50" s="271"/>
      <c r="F50" s="100" t="str">
        <f t="shared" si="3"/>
        <v/>
      </c>
      <c r="G50" s="100" t="str">
        <f>IF(ISNA(VLOOKUP(E50,'Physician Reporting Periods'!F:F,1,0)),"","STAT")</f>
        <v/>
      </c>
      <c r="H50" s="272"/>
      <c r="I50" s="272"/>
      <c r="J50" s="273"/>
      <c r="K50" s="273"/>
      <c r="L50" s="104" t="str">
        <f>IF(OR(TblInvoice[[#This Row],[Shift Start Time
(hh:mm) 
round to 15 min ]]="",TblInvoice[[#This Row],[Shift End Time
(hh:mm) 
round to 15 min]]=""),"",ROUND(MOD(TblInvoice[[#This Row],[Shift End Time
(hh:mm) 
round to 15 min]]-TblInvoice[[#This Row],[Shift Start Time
(hh:mm) 
round to 15 min ]],1)*24,2))</f>
        <v/>
      </c>
      <c r="M50" s="274"/>
      <c r="N50" s="274"/>
      <c r="O50" s="274"/>
      <c r="P50" s="275"/>
      <c r="Q50" s="205"/>
      <c r="R50" s="206"/>
      <c r="S50" s="206"/>
      <c r="T50" s="205"/>
      <c r="U50" s="205"/>
      <c r="V50" s="205"/>
      <c r="W50" s="207"/>
      <c r="X50" s="208"/>
      <c r="Y50" s="208"/>
      <c r="Z50" s="207"/>
      <c r="AA50" s="207"/>
      <c r="AB50" s="207"/>
      <c r="AC50" s="209"/>
      <c r="AD50" s="210"/>
      <c r="AE50" s="210"/>
      <c r="AF50" s="209"/>
      <c r="AG50" s="209"/>
      <c r="AH50" s="209"/>
      <c r="AI50" s="211"/>
      <c r="AJ50" s="212"/>
      <c r="AK50" s="212"/>
      <c r="AL50" s="211"/>
      <c r="AM50" s="211"/>
      <c r="AN50" s="211"/>
      <c r="AO50" s="213"/>
      <c r="AP50" s="213"/>
      <c r="AQ50" s="213"/>
      <c r="AR50" s="214"/>
      <c r="AS50" s="215"/>
      <c r="AT50" s="215"/>
      <c r="AU50" s="215"/>
      <c r="AV50" s="216"/>
    </row>
    <row r="51" spans="1:48" ht="21.75" customHeight="1" x14ac:dyDescent="0.3">
      <c r="A51" s="268"/>
      <c r="B51" s="269"/>
      <c r="C51" s="270">
        <f t="shared" si="0"/>
        <v>0</v>
      </c>
      <c r="D51" s="269"/>
      <c r="E51" s="271"/>
      <c r="F51" s="100" t="str">
        <f t="shared" si="3"/>
        <v/>
      </c>
      <c r="G51" s="100" t="str">
        <f>IF(ISNA(VLOOKUP(E51,'Physician Reporting Periods'!F:F,1,0)),"","STAT")</f>
        <v/>
      </c>
      <c r="H51" s="272"/>
      <c r="I51" s="272"/>
      <c r="J51" s="273"/>
      <c r="K51" s="273"/>
      <c r="L51" s="104" t="str">
        <f>IF(OR(TblInvoice[[#This Row],[Shift Start Time
(hh:mm) 
round to 15 min ]]="",TblInvoice[[#This Row],[Shift End Time
(hh:mm) 
round to 15 min]]=""),"",ROUND(MOD(TblInvoice[[#This Row],[Shift End Time
(hh:mm) 
round to 15 min]]-TblInvoice[[#This Row],[Shift Start Time
(hh:mm) 
round to 15 min ]],1)*24,2))</f>
        <v/>
      </c>
      <c r="M51" s="274"/>
      <c r="N51" s="274"/>
      <c r="O51" s="274"/>
      <c r="P51" s="275"/>
      <c r="Q51" s="205"/>
      <c r="R51" s="206"/>
      <c r="S51" s="206"/>
      <c r="T51" s="205"/>
      <c r="U51" s="205"/>
      <c r="V51" s="205"/>
      <c r="W51" s="207"/>
      <c r="X51" s="208"/>
      <c r="Y51" s="208"/>
      <c r="Z51" s="207"/>
      <c r="AA51" s="207"/>
      <c r="AB51" s="207"/>
      <c r="AC51" s="209"/>
      <c r="AD51" s="210"/>
      <c r="AE51" s="210"/>
      <c r="AF51" s="209"/>
      <c r="AG51" s="209"/>
      <c r="AH51" s="209"/>
      <c r="AI51" s="211"/>
      <c r="AJ51" s="212"/>
      <c r="AK51" s="212"/>
      <c r="AL51" s="211"/>
      <c r="AM51" s="211"/>
      <c r="AN51" s="211"/>
      <c r="AO51" s="213"/>
      <c r="AP51" s="213"/>
      <c r="AQ51" s="213"/>
      <c r="AR51" s="214"/>
      <c r="AS51" s="215"/>
      <c r="AT51" s="215"/>
      <c r="AU51" s="215"/>
      <c r="AV51" s="216"/>
    </row>
    <row r="52" spans="1:48" ht="21.75" customHeight="1" x14ac:dyDescent="0.3">
      <c r="A52" s="268"/>
      <c r="B52" s="269"/>
      <c r="C52" s="270">
        <f t="shared" si="0"/>
        <v>0</v>
      </c>
      <c r="D52" s="269"/>
      <c r="E52" s="271"/>
      <c r="F52" s="100" t="str">
        <f t="shared" si="3"/>
        <v/>
      </c>
      <c r="G52" s="100" t="str">
        <f>IF(ISNA(VLOOKUP(E52,'Physician Reporting Periods'!F:F,1,0)),"","STAT")</f>
        <v/>
      </c>
      <c r="H52" s="272"/>
      <c r="I52" s="272"/>
      <c r="J52" s="273"/>
      <c r="K52" s="273"/>
      <c r="L52" s="104" t="str">
        <f>IF(OR(TblInvoice[[#This Row],[Shift Start Time
(hh:mm) 
round to 15 min ]]="",TblInvoice[[#This Row],[Shift End Time
(hh:mm) 
round to 15 min]]=""),"",ROUND(MOD(TblInvoice[[#This Row],[Shift End Time
(hh:mm) 
round to 15 min]]-TblInvoice[[#This Row],[Shift Start Time
(hh:mm) 
round to 15 min ]],1)*24,2))</f>
        <v/>
      </c>
      <c r="M52" s="274"/>
      <c r="N52" s="274"/>
      <c r="O52" s="274"/>
      <c r="P52" s="275"/>
      <c r="Q52" s="205"/>
      <c r="R52" s="206"/>
      <c r="S52" s="206"/>
      <c r="T52" s="205"/>
      <c r="U52" s="205"/>
      <c r="V52" s="205"/>
      <c r="W52" s="207"/>
      <c r="X52" s="208"/>
      <c r="Y52" s="208"/>
      <c r="Z52" s="207"/>
      <c r="AA52" s="207"/>
      <c r="AB52" s="207"/>
      <c r="AC52" s="209"/>
      <c r="AD52" s="210"/>
      <c r="AE52" s="210"/>
      <c r="AF52" s="209"/>
      <c r="AG52" s="209"/>
      <c r="AH52" s="209"/>
      <c r="AI52" s="211"/>
      <c r="AJ52" s="212"/>
      <c r="AK52" s="212"/>
      <c r="AL52" s="211"/>
      <c r="AM52" s="211"/>
      <c r="AN52" s="211"/>
      <c r="AO52" s="213"/>
      <c r="AP52" s="213"/>
      <c r="AQ52" s="213"/>
      <c r="AR52" s="214"/>
      <c r="AS52" s="215"/>
      <c r="AT52" s="215"/>
      <c r="AU52" s="215"/>
      <c r="AV52" s="216"/>
    </row>
    <row r="53" spans="1:48" ht="21.75" customHeight="1" x14ac:dyDescent="0.3">
      <c r="A53" s="268"/>
      <c r="B53" s="269"/>
      <c r="C53" s="270">
        <f t="shared" si="0"/>
        <v>0</v>
      </c>
      <c r="D53" s="269"/>
      <c r="E53" s="271"/>
      <c r="F53" s="100" t="str">
        <f t="shared" si="3"/>
        <v/>
      </c>
      <c r="G53" s="100" t="str">
        <f>IF(ISNA(VLOOKUP(E53,'Physician Reporting Periods'!F:F,1,0)),"","STAT")</f>
        <v/>
      </c>
      <c r="H53" s="272"/>
      <c r="I53" s="272"/>
      <c r="J53" s="273"/>
      <c r="K53" s="273"/>
      <c r="L53" s="104" t="str">
        <f>IF(OR(TblInvoice[[#This Row],[Shift Start Time
(hh:mm) 
round to 15 min ]]="",TblInvoice[[#This Row],[Shift End Time
(hh:mm) 
round to 15 min]]=""),"",ROUND(MOD(TblInvoice[[#This Row],[Shift End Time
(hh:mm) 
round to 15 min]]-TblInvoice[[#This Row],[Shift Start Time
(hh:mm) 
round to 15 min ]],1)*24,2))</f>
        <v/>
      </c>
      <c r="M53" s="274"/>
      <c r="N53" s="274"/>
      <c r="O53" s="274"/>
      <c r="P53" s="275"/>
      <c r="Q53" s="205"/>
      <c r="R53" s="206"/>
      <c r="S53" s="206"/>
      <c r="T53" s="205"/>
      <c r="U53" s="205"/>
      <c r="V53" s="205"/>
      <c r="W53" s="207"/>
      <c r="X53" s="208"/>
      <c r="Y53" s="208"/>
      <c r="Z53" s="207"/>
      <c r="AA53" s="207"/>
      <c r="AB53" s="207"/>
      <c r="AC53" s="209"/>
      <c r="AD53" s="210"/>
      <c r="AE53" s="210"/>
      <c r="AF53" s="209"/>
      <c r="AG53" s="209"/>
      <c r="AH53" s="209"/>
      <c r="AI53" s="211"/>
      <c r="AJ53" s="212"/>
      <c r="AK53" s="212"/>
      <c r="AL53" s="211"/>
      <c r="AM53" s="211"/>
      <c r="AN53" s="211"/>
      <c r="AO53" s="213"/>
      <c r="AP53" s="213"/>
      <c r="AQ53" s="213"/>
      <c r="AR53" s="214"/>
      <c r="AS53" s="215"/>
      <c r="AT53" s="215"/>
      <c r="AU53" s="215"/>
      <c r="AV53" s="216"/>
    </row>
    <row r="54" spans="1:48" ht="21.75" customHeight="1" x14ac:dyDescent="0.3">
      <c r="A54" s="268"/>
      <c r="B54" s="269"/>
      <c r="C54" s="270">
        <f t="shared" si="0"/>
        <v>0</v>
      </c>
      <c r="D54" s="269"/>
      <c r="E54" s="271"/>
      <c r="F54" s="100" t="str">
        <f t="shared" si="3"/>
        <v/>
      </c>
      <c r="G54" s="100" t="str">
        <f>IF(ISNA(VLOOKUP(E54,'Physician Reporting Periods'!F:F,1,0)),"","STAT")</f>
        <v/>
      </c>
      <c r="H54" s="272"/>
      <c r="I54" s="272"/>
      <c r="J54" s="273"/>
      <c r="K54" s="273"/>
      <c r="L54" s="104" t="str">
        <f>IF(OR(TblInvoice[[#This Row],[Shift Start Time
(hh:mm) 
round to 15 min ]]="",TblInvoice[[#This Row],[Shift End Time
(hh:mm) 
round to 15 min]]=""),"",ROUND(MOD(TblInvoice[[#This Row],[Shift End Time
(hh:mm) 
round to 15 min]]-TblInvoice[[#This Row],[Shift Start Time
(hh:mm) 
round to 15 min ]],1)*24,2))</f>
        <v/>
      </c>
      <c r="M54" s="274"/>
      <c r="N54" s="274"/>
      <c r="O54" s="274"/>
      <c r="P54" s="275"/>
      <c r="Q54" s="205"/>
      <c r="R54" s="206"/>
      <c r="S54" s="206"/>
      <c r="T54" s="205"/>
      <c r="U54" s="205"/>
      <c r="V54" s="205"/>
      <c r="W54" s="207"/>
      <c r="X54" s="208"/>
      <c r="Y54" s="208"/>
      <c r="Z54" s="207"/>
      <c r="AA54" s="207"/>
      <c r="AB54" s="207"/>
      <c r="AC54" s="209"/>
      <c r="AD54" s="210"/>
      <c r="AE54" s="210"/>
      <c r="AF54" s="209"/>
      <c r="AG54" s="209"/>
      <c r="AH54" s="209"/>
      <c r="AI54" s="211"/>
      <c r="AJ54" s="212"/>
      <c r="AK54" s="212"/>
      <c r="AL54" s="211"/>
      <c r="AM54" s="211"/>
      <c r="AN54" s="211"/>
      <c r="AO54" s="213"/>
      <c r="AP54" s="213"/>
      <c r="AQ54" s="213"/>
      <c r="AR54" s="214"/>
      <c r="AS54" s="215" t="s">
        <v>781</v>
      </c>
      <c r="AT54" s="215" t="s">
        <v>781</v>
      </c>
      <c r="AU54" s="215" t="str">
        <f t="shared" si="4"/>
        <v/>
      </c>
      <c r="AV54" s="216" t="str">
        <f>IF(E54&lt;&gt;"",IF(UPPER($M$5)="MULTI",$D54,IF(UPPER($M$5)="NOT ON LIST",$M$6,$M$5)),"")</f>
        <v/>
      </c>
    </row>
    <row r="55" spans="1:48" ht="21.75" customHeight="1" x14ac:dyDescent="0.3">
      <c r="A55" s="268"/>
      <c r="B55" s="269"/>
      <c r="C55" s="270">
        <f t="shared" si="0"/>
        <v>0</v>
      </c>
      <c r="D55" s="269"/>
      <c r="E55" s="271"/>
      <c r="F55" s="100" t="str">
        <f t="shared" si="3"/>
        <v/>
      </c>
      <c r="G55" s="100" t="str">
        <f>IF(ISNA(VLOOKUP(E55,'Physician Reporting Periods'!F:F,1,0)),"","STAT")</f>
        <v/>
      </c>
      <c r="H55" s="272"/>
      <c r="I55" s="272"/>
      <c r="J55" s="273"/>
      <c r="K55" s="273"/>
      <c r="L55" s="104" t="str">
        <f>IF(OR(TblInvoice[[#This Row],[Shift Start Time
(hh:mm) 
round to 15 min ]]="",TblInvoice[[#This Row],[Shift End Time
(hh:mm) 
round to 15 min]]=""),"",ROUND(MOD(TblInvoice[[#This Row],[Shift End Time
(hh:mm) 
round to 15 min]]-TblInvoice[[#This Row],[Shift Start Time
(hh:mm) 
round to 15 min ]],1)*24,2))</f>
        <v/>
      </c>
      <c r="M55" s="274"/>
      <c r="N55" s="274"/>
      <c r="O55" s="274"/>
      <c r="P55" s="275"/>
      <c r="Q55" s="205"/>
      <c r="R55" s="206"/>
      <c r="S55" s="206"/>
      <c r="T55" s="205"/>
      <c r="U55" s="205"/>
      <c r="V55" s="205"/>
      <c r="W55" s="207"/>
      <c r="X55" s="208"/>
      <c r="Y55" s="208"/>
      <c r="Z55" s="207"/>
      <c r="AA55" s="207"/>
      <c r="AB55" s="207"/>
      <c r="AC55" s="209"/>
      <c r="AD55" s="210"/>
      <c r="AE55" s="210"/>
      <c r="AF55" s="209"/>
      <c r="AG55" s="209"/>
      <c r="AH55" s="209"/>
      <c r="AI55" s="211"/>
      <c r="AJ55" s="212"/>
      <c r="AK55" s="212"/>
      <c r="AL55" s="211"/>
      <c r="AM55" s="211"/>
      <c r="AN55" s="211"/>
      <c r="AO55" s="213"/>
      <c r="AP55" s="213"/>
      <c r="AQ55" s="213"/>
      <c r="AR55" s="214"/>
      <c r="AS55" s="215" t="s">
        <v>781</v>
      </c>
      <c r="AT55" s="215" t="s">
        <v>781</v>
      </c>
      <c r="AU55" s="215" t="str">
        <f t="shared" si="4"/>
        <v/>
      </c>
      <c r="AV55" s="216" t="str">
        <f>IF(E55&lt;&gt;"",IF(UPPER($M$5)="MULTI",$D55,IF(UPPER($M$5)="NOT ON LIST",$M$6,$M$5)),"")</f>
        <v/>
      </c>
    </row>
    <row r="56" spans="1:48" ht="21.75" customHeight="1" x14ac:dyDescent="0.3">
      <c r="A56" s="268"/>
      <c r="B56" s="269"/>
      <c r="C56" s="270">
        <f t="shared" si="0"/>
        <v>0</v>
      </c>
      <c r="D56" s="269"/>
      <c r="E56" s="271"/>
      <c r="F56" s="100" t="str">
        <f t="shared" si="3"/>
        <v/>
      </c>
      <c r="G56" s="100" t="str">
        <f>IF(ISNA(VLOOKUP(E56,'Physician Reporting Periods'!F:F,1,0)),"","STAT")</f>
        <v/>
      </c>
      <c r="H56" s="272"/>
      <c r="I56" s="272"/>
      <c r="J56" s="273"/>
      <c r="K56" s="273"/>
      <c r="L56" s="104" t="str">
        <f>IF(OR(TblInvoice[[#This Row],[Shift Start Time
(hh:mm) 
round to 15 min ]]="",TblInvoice[[#This Row],[Shift End Time
(hh:mm) 
round to 15 min]]=""),"",ROUND(MOD(TblInvoice[[#This Row],[Shift End Time
(hh:mm) 
round to 15 min]]-TblInvoice[[#This Row],[Shift Start Time
(hh:mm) 
round to 15 min ]],1)*24,2))</f>
        <v/>
      </c>
      <c r="M56" s="274"/>
      <c r="N56" s="274"/>
      <c r="O56" s="274"/>
      <c r="P56" s="275"/>
      <c r="Q56" s="205"/>
      <c r="R56" s="206"/>
      <c r="S56" s="206"/>
      <c r="T56" s="205"/>
      <c r="U56" s="205"/>
      <c r="V56" s="205"/>
      <c r="W56" s="207"/>
      <c r="X56" s="208"/>
      <c r="Y56" s="208"/>
      <c r="Z56" s="207"/>
      <c r="AA56" s="207"/>
      <c r="AB56" s="207"/>
      <c r="AC56" s="209"/>
      <c r="AD56" s="210"/>
      <c r="AE56" s="210"/>
      <c r="AF56" s="209"/>
      <c r="AG56" s="209"/>
      <c r="AH56" s="209"/>
      <c r="AI56" s="211"/>
      <c r="AJ56" s="212"/>
      <c r="AK56" s="212"/>
      <c r="AL56" s="211"/>
      <c r="AM56" s="211"/>
      <c r="AN56" s="211"/>
      <c r="AO56" s="213"/>
      <c r="AP56" s="213"/>
      <c r="AQ56" s="213"/>
      <c r="AR56" s="214"/>
      <c r="AS56" s="215" t="s">
        <v>781</v>
      </c>
      <c r="AT56" s="215" t="s">
        <v>781</v>
      </c>
      <c r="AU56" s="215" t="str">
        <f t="shared" si="4"/>
        <v/>
      </c>
      <c r="AV56" s="216" t="str">
        <f>IF(E56&lt;&gt;"",IF(UPPER($M$5)="MULTI",$D56,IF(UPPER($M$5)="NOT ON LIST",$M$6,$M$5)),"")</f>
        <v/>
      </c>
    </row>
    <row r="57" spans="1:48" ht="21.75" customHeight="1" x14ac:dyDescent="0.3">
      <c r="A57" s="268"/>
      <c r="B57" s="269"/>
      <c r="C57" s="270">
        <f t="shared" si="0"/>
        <v>0</v>
      </c>
      <c r="D57" s="269"/>
      <c r="E57" s="271"/>
      <c r="F57" s="100" t="str">
        <f t="shared" si="3"/>
        <v/>
      </c>
      <c r="G57" s="100" t="str">
        <f>IF(ISNA(VLOOKUP(E57,'Physician Reporting Periods'!F:F,1,0)),"","STAT")</f>
        <v/>
      </c>
      <c r="H57" s="272"/>
      <c r="I57" s="272"/>
      <c r="J57" s="273"/>
      <c r="K57" s="273"/>
      <c r="L57" s="104" t="str">
        <f>IF(OR(TblInvoice[[#This Row],[Shift Start Time
(hh:mm) 
round to 15 min ]]="",TblInvoice[[#This Row],[Shift End Time
(hh:mm) 
round to 15 min]]=""),"",ROUND(MOD(TblInvoice[[#This Row],[Shift End Time
(hh:mm) 
round to 15 min]]-TblInvoice[[#This Row],[Shift Start Time
(hh:mm) 
round to 15 min ]],1)*24,2))</f>
        <v/>
      </c>
      <c r="M57" s="274"/>
      <c r="N57" s="274"/>
      <c r="O57" s="274"/>
      <c r="P57" s="275"/>
      <c r="Q57" s="205"/>
      <c r="R57" s="206"/>
      <c r="S57" s="206"/>
      <c r="T57" s="205"/>
      <c r="U57" s="205"/>
      <c r="V57" s="205"/>
      <c r="W57" s="207"/>
      <c r="X57" s="208"/>
      <c r="Y57" s="208"/>
      <c r="Z57" s="207"/>
      <c r="AA57" s="207"/>
      <c r="AB57" s="207"/>
      <c r="AC57" s="209"/>
      <c r="AD57" s="210"/>
      <c r="AE57" s="210"/>
      <c r="AF57" s="209"/>
      <c r="AG57" s="209"/>
      <c r="AH57" s="209"/>
      <c r="AI57" s="211"/>
      <c r="AJ57" s="212"/>
      <c r="AK57" s="212"/>
      <c r="AL57" s="211"/>
      <c r="AM57" s="211"/>
      <c r="AN57" s="211"/>
      <c r="AO57" s="213"/>
      <c r="AP57" s="213"/>
      <c r="AQ57" s="213"/>
      <c r="AR57" s="214"/>
      <c r="AS57" s="215" t="s">
        <v>781</v>
      </c>
      <c r="AT57" s="215" t="s">
        <v>781</v>
      </c>
      <c r="AU57" s="215" t="str">
        <f t="shared" si="4"/>
        <v/>
      </c>
      <c r="AV57" s="216" t="str">
        <f>IF(E57&lt;&gt;"",IF(UPPER($M$5)="MULTI",$D57,IF(UPPER($M$5)="NOT ON LIST",$M$6,$M$5)),"")</f>
        <v/>
      </c>
    </row>
    <row r="58" spans="1:48" ht="32.4" customHeight="1" x14ac:dyDescent="0.3">
      <c r="A58" s="279">
        <f t="shared" ref="A58" si="5">IF(ISBLANK(E58),"",$H$5)</f>
        <v>0</v>
      </c>
      <c r="B58" s="280" t="e">
        <f>IF(ISBLANK(E58),"",VLOOKUP(A58,BulkUpld[[Physician Name]:[MSP '#]],2,0))</f>
        <v>#N/A</v>
      </c>
      <c r="C58" s="281"/>
      <c r="D58" s="280"/>
      <c r="E58" s="282" t="s">
        <v>679</v>
      </c>
      <c r="F58" s="279"/>
      <c r="G58" s="279"/>
      <c r="H58" s="282"/>
      <c r="I58" s="279"/>
      <c r="J58" s="279"/>
      <c r="K58" s="279"/>
      <c r="L58" s="283">
        <f>SUBTOTAL(109,L13:L57)</f>
        <v>0</v>
      </c>
      <c r="M58" s="284">
        <f>SUBTOTAL(109,M13:M57)</f>
        <v>0</v>
      </c>
      <c r="N58" s="284">
        <f>SUBTOTAL(109,N13:N57)</f>
        <v>0</v>
      </c>
      <c r="O58" s="284">
        <f>SUBTOTAL(109,O13:O57)</f>
        <v>0</v>
      </c>
      <c r="P58" s="279"/>
      <c r="Q58" s="217"/>
      <c r="R58" s="218"/>
      <c r="S58" s="218"/>
      <c r="T58" s="219"/>
      <c r="U58" s="217"/>
      <c r="V58" s="219"/>
      <c r="W58" s="217"/>
      <c r="X58" s="218"/>
      <c r="Y58" s="218"/>
      <c r="Z58" s="219"/>
      <c r="AA58" s="217"/>
      <c r="AB58" s="219"/>
      <c r="AC58" s="217"/>
      <c r="AD58" s="218"/>
      <c r="AE58" s="218"/>
      <c r="AF58" s="219"/>
      <c r="AG58" s="217"/>
      <c r="AH58" s="219"/>
      <c r="AI58" s="217"/>
      <c r="AJ58" s="218"/>
      <c r="AK58" s="218"/>
      <c r="AL58" s="219"/>
      <c r="AM58" s="217"/>
      <c r="AN58" s="219"/>
      <c r="AO58" s="220"/>
      <c r="AP58" s="220"/>
      <c r="AQ58" s="220"/>
      <c r="AR58" s="221"/>
      <c r="AS58" s="221"/>
      <c r="AT58" s="221"/>
      <c r="AU58" s="221"/>
      <c r="AV58" s="221"/>
    </row>
    <row r="59" spans="1:48" ht="24" customHeight="1" x14ac:dyDescent="0.3">
      <c r="A59" s="89"/>
      <c r="B59" s="107"/>
      <c r="C59" s="88"/>
      <c r="D59" s="88"/>
      <c r="E59" s="89"/>
      <c r="F59" s="89"/>
      <c r="G59" s="89"/>
      <c r="H59" s="89"/>
      <c r="I59" s="89"/>
      <c r="J59" s="89"/>
      <c r="K59" s="89"/>
      <c r="L59" s="89"/>
      <c r="M59" s="89"/>
      <c r="N59" s="89"/>
      <c r="O59" s="89"/>
      <c r="P59" s="89"/>
      <c r="Q59" s="89"/>
      <c r="R59" s="89"/>
      <c r="S59" s="89"/>
      <c r="T59" s="89"/>
      <c r="U59" s="89"/>
      <c r="V59" s="89"/>
      <c r="W59" s="90"/>
      <c r="X59" s="90"/>
      <c r="Y59" s="90"/>
      <c r="Z59" s="90"/>
      <c r="AA59" s="90"/>
      <c r="AB59" s="90"/>
      <c r="AC59" s="90"/>
      <c r="AD59" s="90"/>
      <c r="AE59" s="90"/>
      <c r="AF59" s="90"/>
      <c r="AG59" s="90"/>
      <c r="AH59" s="90"/>
      <c r="AI59" s="90"/>
      <c r="AJ59" s="90"/>
      <c r="AK59" s="90"/>
      <c r="AL59" s="90"/>
      <c r="AM59" s="90"/>
      <c r="AN59" s="90"/>
      <c r="AO59" s="90"/>
      <c r="AP59" s="90"/>
      <c r="AQ59" s="85"/>
      <c r="AR59" s="85"/>
      <c r="AS59" s="85"/>
      <c r="AT59" s="85"/>
      <c r="AU59" s="85"/>
    </row>
    <row r="60" spans="1:48" ht="16.2" customHeight="1" x14ac:dyDescent="0.3">
      <c r="A60" s="89"/>
      <c r="B60" s="107"/>
      <c r="E60" s="89"/>
      <c r="F60" s="89"/>
      <c r="G60" s="89"/>
      <c r="H60" s="89"/>
      <c r="I60" s="89"/>
      <c r="AO60" s="79"/>
      <c r="AP60" s="79"/>
      <c r="AT60" s="85"/>
      <c r="AU60" s="85"/>
    </row>
    <row r="61" spans="1:48" ht="16.2" customHeight="1" x14ac:dyDescent="0.3">
      <c r="A61" s="89"/>
      <c r="B61" s="107"/>
      <c r="E61" s="89"/>
      <c r="F61" s="89"/>
      <c r="G61" s="89"/>
      <c r="H61" s="89"/>
      <c r="I61" s="89"/>
      <c r="AO61" s="79"/>
      <c r="AP61" s="79"/>
      <c r="AT61" s="85"/>
      <c r="AU61" s="85"/>
    </row>
    <row r="62" spans="1:48" ht="29.4" customHeight="1" x14ac:dyDescent="0.3">
      <c r="A62" s="89"/>
      <c r="B62" s="107"/>
      <c r="E62" s="89"/>
      <c r="F62" s="89"/>
      <c r="G62" s="89"/>
      <c r="H62" s="89"/>
      <c r="I62" s="89"/>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O62" s="79"/>
      <c r="AP62" s="79"/>
      <c r="AT62" s="85"/>
      <c r="AU62" s="85"/>
    </row>
    <row r="63" spans="1:48" ht="16.2" customHeight="1" x14ac:dyDescent="0.3">
      <c r="F63" s="89"/>
      <c r="G63" s="89"/>
      <c r="H63" s="89"/>
      <c r="I63" s="89"/>
      <c r="J63" s="91"/>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O63" s="79"/>
      <c r="AP63" s="79"/>
      <c r="AT63" s="85"/>
      <c r="AU63" s="85"/>
    </row>
    <row r="64" spans="1:48" ht="16.2" customHeight="1" x14ac:dyDescent="0.3">
      <c r="C64" s="92"/>
      <c r="D64" s="92"/>
      <c r="F64" s="89"/>
      <c r="G64" s="89"/>
      <c r="H64" s="89"/>
      <c r="I64" s="89"/>
      <c r="J64" s="91"/>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O64" s="79"/>
      <c r="AP64" s="79"/>
      <c r="AT64" s="85"/>
      <c r="AU64" s="85"/>
    </row>
    <row r="65" spans="1:47" ht="16.2" customHeight="1" x14ac:dyDescent="0.3">
      <c r="C65" s="92"/>
      <c r="D65" s="92"/>
      <c r="F65" s="89"/>
      <c r="G65" s="89"/>
      <c r="H65" s="89"/>
      <c r="I65" s="89"/>
      <c r="J65" s="91"/>
      <c r="Q65" s="94"/>
      <c r="R65" s="94"/>
      <c r="S65" s="94"/>
      <c r="T65" s="94"/>
      <c r="U65" s="94"/>
      <c r="V65" s="94"/>
      <c r="W65" s="94"/>
      <c r="X65" s="94"/>
      <c r="Y65" s="94"/>
      <c r="Z65" s="94"/>
      <c r="AA65" s="94"/>
      <c r="AB65" s="94"/>
      <c r="AC65" s="94"/>
      <c r="AD65" s="94"/>
      <c r="AE65" s="94"/>
      <c r="AF65" s="94"/>
      <c r="AG65" s="94"/>
      <c r="AH65" s="94"/>
      <c r="AI65" s="94"/>
      <c r="AJ65" s="94"/>
      <c r="AK65" s="94"/>
      <c r="AL65" s="94"/>
      <c r="AM65" s="94"/>
      <c r="AO65" s="79"/>
      <c r="AP65" s="79"/>
      <c r="AT65" s="85"/>
      <c r="AU65" s="85"/>
    </row>
    <row r="66" spans="1:47" ht="16.2" customHeight="1" x14ac:dyDescent="0.3">
      <c r="C66" s="92"/>
      <c r="D66" s="92"/>
      <c r="F66" s="89"/>
      <c r="G66" s="89"/>
      <c r="H66" s="89"/>
      <c r="I66" s="89"/>
      <c r="J66" s="91"/>
      <c r="K66" s="95"/>
      <c r="L66" s="96"/>
      <c r="M66" s="96"/>
      <c r="N66" s="96"/>
      <c r="O66" s="96"/>
      <c r="P66" s="96"/>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96"/>
      <c r="AO66" s="79"/>
      <c r="AP66" s="79"/>
      <c r="AT66" s="85"/>
      <c r="AU66" s="85"/>
    </row>
    <row r="67" spans="1:47" x14ac:dyDescent="0.3">
      <c r="C67" s="92"/>
      <c r="D67" s="92"/>
      <c r="F67" s="89"/>
      <c r="K67" s="95"/>
      <c r="L67" s="99"/>
      <c r="M67" s="99"/>
      <c r="N67" s="99"/>
      <c r="O67" s="99"/>
      <c r="P67" s="99"/>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96"/>
      <c r="AO67" s="79"/>
      <c r="AP67" s="79"/>
      <c r="AT67" s="85"/>
      <c r="AU67" s="85"/>
    </row>
    <row r="68" spans="1:47" x14ac:dyDescent="0.3">
      <c r="C68" s="92"/>
      <c r="D68" s="92"/>
      <c r="F68" s="89"/>
      <c r="K68" s="95"/>
      <c r="L68" s="99"/>
      <c r="M68" s="99"/>
      <c r="N68" s="99"/>
      <c r="O68" s="99"/>
      <c r="P68" s="99"/>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79"/>
      <c r="AP68" s="79"/>
      <c r="AT68" s="85"/>
      <c r="AU68" s="85"/>
    </row>
    <row r="69" spans="1:47" ht="49.2" customHeight="1" x14ac:dyDescent="0.3">
      <c r="A69" s="89"/>
      <c r="B69" s="107"/>
      <c r="C69" s="92"/>
      <c r="D69" s="92"/>
      <c r="E69" s="89"/>
      <c r="F69" s="89"/>
      <c r="K69" s="95"/>
      <c r="L69" s="99"/>
      <c r="M69" s="99"/>
      <c r="N69" s="99"/>
      <c r="O69" s="99"/>
      <c r="P69" s="99"/>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223"/>
      <c r="AQ69" s="81"/>
      <c r="AR69" s="81"/>
      <c r="AS69" s="81"/>
      <c r="AT69" s="81"/>
      <c r="AU69" s="81"/>
    </row>
    <row r="70" spans="1:47" x14ac:dyDescent="0.3">
      <c r="A70" s="89"/>
      <c r="B70" s="107"/>
      <c r="C70" s="92"/>
      <c r="D70" s="92"/>
      <c r="E70" s="89"/>
      <c r="F70" s="89"/>
      <c r="K70" s="95"/>
      <c r="L70" s="99"/>
      <c r="M70" s="99"/>
      <c r="N70" s="99"/>
      <c r="O70" s="99"/>
      <c r="P70" s="99"/>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row>
    <row r="71" spans="1:47" x14ac:dyDescent="0.3">
      <c r="A71" s="89"/>
      <c r="B71" s="107"/>
      <c r="C71" s="92"/>
      <c r="D71" s="92"/>
      <c r="E71" s="89"/>
      <c r="F71" s="89"/>
      <c r="K71" s="83"/>
      <c r="AQ71" s="83"/>
      <c r="AR71" s="83"/>
      <c r="AS71" s="83"/>
      <c r="AT71" s="83"/>
      <c r="AU71" s="83"/>
    </row>
    <row r="72" spans="1:47" x14ac:dyDescent="0.3">
      <c r="A72" s="89"/>
      <c r="B72" s="107"/>
      <c r="C72" s="92"/>
      <c r="D72" s="92"/>
      <c r="E72" s="8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row>
    <row r="73" spans="1:47" x14ac:dyDescent="0.3">
      <c r="A73" s="89"/>
      <c r="B73" s="107"/>
      <c r="E73" s="89"/>
      <c r="G73" s="97"/>
      <c r="I73" s="95"/>
      <c r="J73" s="95"/>
      <c r="K73" s="95"/>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row>
    <row r="74" spans="1:47" x14ac:dyDescent="0.3">
      <c r="A74" s="89"/>
      <c r="B74" s="107"/>
      <c r="E74" s="89"/>
      <c r="G74" s="97"/>
      <c r="I74" s="95"/>
      <c r="J74" s="95"/>
      <c r="K74" s="95"/>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row>
    <row r="75" spans="1:47" x14ac:dyDescent="0.3">
      <c r="A75" s="89"/>
      <c r="B75" s="107"/>
      <c r="C75" s="98"/>
      <c r="D75" s="98"/>
      <c r="E75" s="89"/>
      <c r="G75" s="97"/>
      <c r="I75" s="95"/>
      <c r="J75" s="95"/>
      <c r="K75" s="95"/>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row>
    <row r="76" spans="1:47" x14ac:dyDescent="0.3">
      <c r="A76" s="89"/>
      <c r="B76" s="107"/>
      <c r="E76" s="89"/>
      <c r="I76" s="95"/>
      <c r="J76" s="95"/>
      <c r="K76" s="95"/>
      <c r="L76" s="96"/>
      <c r="M76" s="96"/>
      <c r="N76" s="96"/>
      <c r="O76" s="96"/>
      <c r="P76" s="96"/>
    </row>
    <row r="77" spans="1:47" x14ac:dyDescent="0.3">
      <c r="A77" s="89"/>
      <c r="B77" s="107"/>
      <c r="E77" s="89"/>
    </row>
  </sheetData>
  <sheetProtection algorithmName="SHA-512" hashValue="1f8YBSsMjBzXYKeznFBC3JNJqK8BwrLCHIfeh16D/w3QQYIA3/FYwFkdKHf5gsGlr0OGRPO2EpU6FC9asRz1yw==" saltValue="PSlAgkc+hlxri8XH3n55pA==" spinCount="100000" sheet="1" objects="1" scenarios="1"/>
  <sortState xmlns:xlrd2="http://schemas.microsoft.com/office/spreadsheetml/2017/richdata2" ref="A13:AR56">
    <sortCondition ref="A12:A56"/>
    <sortCondition ref="E12:E56"/>
    <sortCondition ref="J12:J56"/>
  </sortState>
  <mergeCells count="12">
    <mergeCell ref="M11:O11"/>
    <mergeCell ref="J11:K11"/>
    <mergeCell ref="H8:J8"/>
    <mergeCell ref="M10:P10"/>
    <mergeCell ref="M9:O9"/>
    <mergeCell ref="M8:O8"/>
    <mergeCell ref="A7:E7"/>
    <mergeCell ref="M4:P4"/>
    <mergeCell ref="M7:P7"/>
    <mergeCell ref="M5:P5"/>
    <mergeCell ref="K8:L8"/>
    <mergeCell ref="M6:P6"/>
  </mergeCells>
  <conditionalFormatting sqref="C59:D59 C64:D72">
    <cfRule type="cellIs" dxfId="36" priority="136" operator="equal">
      <formula>"end"</formula>
    </cfRule>
  </conditionalFormatting>
  <conditionalFormatting sqref="D13:D57">
    <cfRule type="expression" dxfId="35" priority="4">
      <formula>AND($D13="",$E13&lt;&gt;"",UPPER($M$5)="MULTI")</formula>
    </cfRule>
  </conditionalFormatting>
  <conditionalFormatting sqref="M13:O57">
    <cfRule type="expression" priority="1" stopIfTrue="1">
      <formula>$L13=""</formula>
    </cfRule>
    <cfRule type="expression" dxfId="34" priority="40">
      <formula>($M13+$N13+$O13)&lt;&gt;$L13</formula>
    </cfRule>
  </conditionalFormatting>
  <conditionalFormatting sqref="P13:P57">
    <cfRule type="expression" dxfId="33" priority="39">
      <formula>AND($O13&lt;&gt;0, $P13="")</formula>
    </cfRule>
  </conditionalFormatting>
  <dataValidations xWindow="274" yWindow="687" count="22">
    <dataValidation allowBlank="1" showInputMessage="1" showErrorMessage="1" errorTitle="Incorrect Date" error="Date entered is in the future." sqref="E12" xr:uid="{00000000-0002-0000-0000-000000000000}"/>
    <dataValidation allowBlank="1" showInputMessage="1" prompt="Cell truns green when indicating NonPatient/Other hours. Please describe the activites done during that time. These activites must be allowable in contract the contract terms." sqref="K12:P12" xr:uid="{00000000-0002-0000-0000-000001000000}"/>
    <dataValidation allowBlank="1" showInputMessage="1" showErrorMessage="1" promptTitle="Site/Facility" prompt="Only use this field if you have indicated &quot;Not on List&quot; in above field" sqref="M6:M7" xr:uid="{00000000-0002-0000-0000-000002000000}"/>
    <dataValidation allowBlank="1" showInputMessage="1" showErrorMessage="1" promptTitle="Certification Authority" prompt="Certification Authority to enter their own name as form of approval._x000a_No digital signature or other copy please." sqref="M8:O8" xr:uid="{00000000-0002-0000-0000-000003000000}"/>
    <dataValidation allowBlank="1" showInputMessage="1" showErrorMessage="1" promptTitle="Optional" prompt="Leave blank if unsure" sqref="M4:P4" xr:uid="{00000000-0002-0000-0000-000004000000}"/>
    <dataValidation allowBlank="1" showInputMessage="1" showErrorMessage="1" promptTitle="Contract/ Program" prompt="Enter name or nickname of contract this invoice is for (eg Geriatrics Campbell River)_x000a_" sqref="H4" xr:uid="{00000000-0002-0000-0000-000005000000}"/>
    <dataValidation allowBlank="1" showInputMessage="1" showErrorMessage="1" promptTitle="Locked Cell" prompt="This will indicate if date is a Statutory Holiday (this includes stat in lieu) (autopopulates)" sqref="G13:G57" xr:uid="{00000000-0002-0000-0000-000006000000}"/>
    <dataValidation allowBlank="1" showInputMessage="1" showErrorMessage="1" promptTitle="Locked Cell" prompt="Difference between start and end time" sqref="W13:AN57 R13:U57 L13:L57" xr:uid="{00000000-0002-0000-0000-000007000000}"/>
    <dataValidation type="custom" allowBlank="1" showInputMessage="1" showErrorMessage="1" errorTitle="15 Minute Increments" error="Please input time in 15-minute increments only._x000a_e.g: 00:15, 8:30, 15:45" prompt="24hr hh:mm_x000a_midnight is 00:00" sqref="J13:K57" xr:uid="{00000000-0002-0000-0000-000008000000}">
      <formula1>MOD(MINUTE(J13),15)=0</formula1>
    </dataValidation>
    <dataValidation allowBlank="1" showInputMessage="1" showErrorMessage="1" errorTitle="Incorrect Date" error="Date entered is in the future." promptTitle="Date Format dd/mm/yy or mm/dd/yy" prompt="check bottom right corner of your screen for format type. _x000a_If entered correctly the date will appear indicating day of week at the beginning. _x000a_ie Sat Apr 01 2023_x000a_" sqref="E13:E57" xr:uid="{00000000-0002-0000-0000-000009000000}"/>
    <dataValidation allowBlank="1" showInputMessage="1" showErrorMessage="1" promptTitle="Practitioner MSP#" prompt="For Group Contracts: where possible, enter individual MSP#. This is the unique identifier that we can cross check to ensure the correct provider will be paid_x000a__x000a_" sqref="B13:B57" xr:uid="{00000000-0002-0000-0000-00000A000000}"/>
    <dataValidation allowBlank="1" showInputMessage="1" showErrorMessage="1" promptTitle="Locked Cell" prompt="After Hours Premium payable on qualifying shift times" sqref="AQ13:AQ57" xr:uid="{00000000-0002-0000-0000-00000B000000}"/>
    <dataValidation allowBlank="1" showInputMessage="1" showErrorMessage="1" promptTitle="Locked Cell" prompt="Total number of hours included in hour shift times (regardless of qualification)" sqref="AP13:AP57" xr:uid="{00000000-0002-0000-0000-00000C000000}"/>
    <dataValidation allowBlank="1" showInputMessage="1" showErrorMessage="1" promptTitle="Locked Cell" prompt="Total Hours for Shift" sqref="AO13:AO57" xr:uid="{00000000-0002-0000-0000-00000D000000}"/>
    <dataValidation allowBlank="1" showInputMessage="1" showErrorMessage="1" prompt="Excel invoice template will not have a value here as it varies between contracts._x000a_Physician Compensation will manually calculate this based on current hourly rate per contract" sqref="V13:V57" xr:uid="{00000000-0002-0000-0000-00000E000000}"/>
    <dataValidation type="list" allowBlank="1" showInputMessage="1" showErrorMessage="1" promptTitle="Y/N" prompt="Enter &quot;Y&quot; or &quot;N&quot;" sqref="H13:I57" xr:uid="{00000000-0002-0000-0000-00000F000000}">
      <formula1>"Y,N"</formula1>
    </dataValidation>
    <dataValidation allowBlank="1" showInputMessage="1" showErrorMessage="1" promptTitle="Facility" prompt="If worked at multiple sites in pay period indicate which site for each shift or portion thereof._x000a__x000a_" sqref="D13:D57" xr:uid="{00000000-0002-0000-0000-000010000000}"/>
    <dataValidation allowBlank="1" showInputMessage="1" showErrorMessage="1" promptTitle="Locked Cell" prompt="This will indicate if date is a Weekday or Weekend (autopopulates)" sqref="F13:F57" xr:uid="{00000000-0002-0000-0000-000011000000}"/>
    <dataValidation allowBlank="1" showInputMessage="1" showErrorMessage="1" prompt="Cells change colour to orange if Direct/Indirect &amp; NonPatient/Other hours do not add up to Total Hours. Once the error is corrected the cells return to yellow.  " sqref="M13:O57" xr:uid="{00000000-0002-0000-0000-000012000000}"/>
    <dataValidation allowBlank="1" showInputMessage="1" showErrorMessage="1" promptTitle="Validation" prompt="Enter &quot;Y&quot; once review of submission is complete " sqref="G8" xr:uid="{00000000-0002-0000-0000-000013000000}"/>
    <dataValidation allowBlank="1" showInputMessage="1" showErrorMessage="1" promptTitle="Practioner Name" prompt="Enter name of practitioner for each day worked (last name, first name)_x000a_" sqref="A13:A57" xr:uid="{00000000-0002-0000-0000-000014000000}"/>
    <dataValidation allowBlank="1" showInputMessage="1" prompt="Cell turns green for logged NonPatient/Other hours. Please describe the activities done during that time. These activities must be allowable in the contract terms." sqref="P13:P57" xr:uid="{00000000-0002-0000-0000-000015000000}"/>
  </dataValidations>
  <hyperlinks>
    <hyperlink ref="AO6" r:id="rId1" xr:uid="{00000000-0004-0000-0000-000000000000}"/>
    <hyperlink ref="AO11" r:id="rId2" xr:uid="{00000000-0004-0000-0000-000001000000}"/>
  </hyperlinks>
  <printOptions horizontalCentered="1"/>
  <pageMargins left="0" right="0" top="0" bottom="0" header="0.23622047244094491" footer="0.31496062992125984"/>
  <pageSetup scale="28" orientation="landscape" r:id="rId3"/>
  <headerFooter alignWithMargins="0"/>
  <drawing r:id="rId4"/>
  <tableParts count="1">
    <tablePart r:id="rId5"/>
  </tableParts>
  <extLst>
    <ext xmlns:x14="http://schemas.microsoft.com/office/spreadsheetml/2009/9/main" uri="{CCE6A557-97BC-4b89-ADB6-D9C93CAAB3DF}">
      <x14:dataValidations xmlns:xm="http://schemas.microsoft.com/office/excel/2006/main" xWindow="274" yWindow="687" count="1">
        <x14:dataValidation type="list" allowBlank="1" showInputMessage="1" showErrorMessage="1" xr:uid="{00000000-0002-0000-0000-000016000000}">
          <x14:formula1>
            <xm:f>Sites!$A:$A</xm:f>
          </x14:formula1>
          <xm:sqref>C64:D72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D19"/>
  <sheetViews>
    <sheetView workbookViewId="0"/>
  </sheetViews>
  <sheetFormatPr defaultRowHeight="13.2" x14ac:dyDescent="0.25"/>
  <cols>
    <col min="1" max="1" width="72.44140625" customWidth="1"/>
    <col min="2" max="2" width="12.5546875" customWidth="1"/>
    <col min="6" max="6" width="12.44140625" customWidth="1"/>
    <col min="7" max="7" width="14" customWidth="1"/>
  </cols>
  <sheetData>
    <row r="1" spans="1:4" ht="13.8" x14ac:dyDescent="0.25">
      <c r="A1" s="3" t="s">
        <v>0</v>
      </c>
    </row>
    <row r="2" spans="1:4" ht="13.8" x14ac:dyDescent="0.25">
      <c r="A2" s="3"/>
    </row>
    <row r="3" spans="1:4" ht="13.8" x14ac:dyDescent="0.25">
      <c r="A3" s="3" t="s">
        <v>1</v>
      </c>
    </row>
    <row r="4" spans="1:4" ht="13.8" x14ac:dyDescent="0.25">
      <c r="A4" s="4"/>
    </row>
    <row r="5" spans="1:4" ht="13.8" x14ac:dyDescent="0.25">
      <c r="A5" s="5" t="s">
        <v>2</v>
      </c>
    </row>
    <row r="6" spans="1:4" ht="13.8" x14ac:dyDescent="0.25">
      <c r="A6" s="4"/>
    </row>
    <row r="7" spans="1:4" ht="13.8" x14ac:dyDescent="0.25">
      <c r="A7" s="5" t="s">
        <v>3</v>
      </c>
    </row>
    <row r="8" spans="1:4" ht="13.8" x14ac:dyDescent="0.25">
      <c r="A8" s="6"/>
    </row>
    <row r="9" spans="1:4" ht="13.8" x14ac:dyDescent="0.25">
      <c r="A9" s="6" t="s">
        <v>4</v>
      </c>
    </row>
    <row r="10" spans="1:4" ht="13.8" x14ac:dyDescent="0.25">
      <c r="A10" s="7"/>
    </row>
    <row r="11" spans="1:4" ht="28.2" x14ac:dyDescent="0.25">
      <c r="A11" s="11"/>
    </row>
    <row r="12" spans="1:4" ht="13.8" x14ac:dyDescent="0.25">
      <c r="A12" s="7"/>
    </row>
    <row r="13" spans="1:4" ht="39.6" x14ac:dyDescent="0.25">
      <c r="A13" s="9" t="s">
        <v>16</v>
      </c>
      <c r="B13" s="2" t="s">
        <v>5</v>
      </c>
      <c r="C13" s="17" t="s">
        <v>9</v>
      </c>
    </row>
    <row r="14" spans="1:4" ht="14.1" customHeight="1" x14ac:dyDescent="0.25">
      <c r="A14" s="4"/>
    </row>
    <row r="15" spans="1:4" ht="14.1" customHeight="1" x14ac:dyDescent="0.25">
      <c r="A15" s="8" t="s">
        <v>6</v>
      </c>
      <c r="B15" s="16">
        <v>0</v>
      </c>
      <c r="C15" s="1" t="s">
        <v>128</v>
      </c>
    </row>
    <row r="16" spans="1:4" ht="14.1" customHeight="1" x14ac:dyDescent="0.25">
      <c r="A16" s="8" t="s">
        <v>7</v>
      </c>
      <c r="B16" s="16">
        <v>25</v>
      </c>
      <c r="C16" s="1" t="s">
        <v>559</v>
      </c>
      <c r="D16" s="19"/>
    </row>
    <row r="17" spans="1:4" ht="14.1" customHeight="1" x14ac:dyDescent="0.25">
      <c r="A17" s="8" t="s">
        <v>15</v>
      </c>
      <c r="B17" s="16">
        <v>25</v>
      </c>
      <c r="C17" s="1" t="s">
        <v>560</v>
      </c>
    </row>
    <row r="18" spans="1:4" ht="14.1" customHeight="1" x14ac:dyDescent="0.25">
      <c r="A18" s="8" t="s">
        <v>8</v>
      </c>
      <c r="B18" s="16">
        <v>35</v>
      </c>
      <c r="C18" s="1" t="s">
        <v>561</v>
      </c>
      <c r="D18" s="19"/>
    </row>
    <row r="19" spans="1:4" ht="14.1" customHeight="1" x14ac:dyDescent="0.25">
      <c r="A19" s="8" t="s">
        <v>14</v>
      </c>
      <c r="B19" s="16">
        <v>25</v>
      </c>
      <c r="C19" s="1" t="s">
        <v>562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J29"/>
  <sheetViews>
    <sheetView topLeftCell="E1" workbookViewId="0">
      <selection activeCell="J15" sqref="J15"/>
    </sheetView>
  </sheetViews>
  <sheetFormatPr defaultColWidth="9.109375" defaultRowHeight="14.4" x14ac:dyDescent="0.3"/>
  <cols>
    <col min="1" max="1" width="26.21875" style="12" hidden="1" customWidth="1"/>
    <col min="2" max="3" width="14.44140625" style="12" hidden="1" customWidth="1"/>
    <col min="4" max="4" width="0" style="12" hidden="1" customWidth="1"/>
    <col min="5" max="5" width="43.33203125" style="12" bestFit="1" customWidth="1"/>
    <col min="6" max="6" width="27.88671875" style="13" bestFit="1" customWidth="1"/>
    <col min="7" max="16384" width="9.109375" style="12"/>
  </cols>
  <sheetData>
    <row r="1" spans="1:10" x14ac:dyDescent="0.3">
      <c r="A1" s="59"/>
      <c r="B1" s="59"/>
      <c r="C1" s="59"/>
      <c r="E1" s="22" t="s">
        <v>70</v>
      </c>
      <c r="F1" s="23" t="s">
        <v>56</v>
      </c>
    </row>
    <row r="2" spans="1:10" x14ac:dyDescent="0.3">
      <c r="A2" s="60"/>
      <c r="B2" s="61"/>
      <c r="C2" s="61"/>
      <c r="E2" t="s">
        <v>813</v>
      </c>
      <c r="F2" s="314">
        <v>46023</v>
      </c>
      <c r="H2" s="108"/>
      <c r="I2" s="314"/>
      <c r="J2"/>
    </row>
    <row r="3" spans="1:10" x14ac:dyDescent="0.3">
      <c r="A3" s="60"/>
      <c r="B3" s="61"/>
      <c r="C3" s="61"/>
      <c r="E3" t="s">
        <v>57</v>
      </c>
      <c r="F3" s="314">
        <v>46069</v>
      </c>
      <c r="I3" s="314"/>
      <c r="J3"/>
    </row>
    <row r="4" spans="1:10" x14ac:dyDescent="0.3">
      <c r="A4" s="60"/>
      <c r="B4" s="61"/>
      <c r="C4" s="61"/>
      <c r="E4" t="s">
        <v>58</v>
      </c>
      <c r="F4" s="314">
        <v>46115</v>
      </c>
      <c r="I4" s="314"/>
      <c r="J4"/>
    </row>
    <row r="5" spans="1:10" x14ac:dyDescent="0.3">
      <c r="A5" s="60"/>
      <c r="B5" s="61"/>
      <c r="C5" s="61"/>
      <c r="E5" t="s">
        <v>59</v>
      </c>
      <c r="F5" s="315">
        <v>46118</v>
      </c>
      <c r="I5" s="315"/>
      <c r="J5"/>
    </row>
    <row r="6" spans="1:10" x14ac:dyDescent="0.3">
      <c r="A6" s="60"/>
      <c r="B6" s="61"/>
      <c r="C6" s="61"/>
      <c r="E6" t="s">
        <v>60</v>
      </c>
      <c r="F6" s="314">
        <v>46160</v>
      </c>
      <c r="I6" s="314"/>
      <c r="J6"/>
    </row>
    <row r="7" spans="1:10" x14ac:dyDescent="0.3">
      <c r="A7" s="60"/>
      <c r="B7" s="61"/>
      <c r="C7" s="61"/>
      <c r="E7" t="s">
        <v>61</v>
      </c>
      <c r="F7" s="314">
        <v>46204</v>
      </c>
      <c r="I7" s="314"/>
      <c r="J7"/>
    </row>
    <row r="8" spans="1:10" x14ac:dyDescent="0.3">
      <c r="A8" s="60"/>
      <c r="B8" s="61"/>
      <c r="C8" s="61"/>
      <c r="E8" t="s">
        <v>814</v>
      </c>
      <c r="F8" s="314">
        <v>46237</v>
      </c>
      <c r="I8" s="314"/>
      <c r="J8"/>
    </row>
    <row r="9" spans="1:10" x14ac:dyDescent="0.3">
      <c r="A9" s="60"/>
      <c r="B9" s="61"/>
      <c r="C9" s="61"/>
      <c r="E9" t="s">
        <v>62</v>
      </c>
      <c r="F9" s="314">
        <v>46272</v>
      </c>
      <c r="I9" s="314"/>
      <c r="J9"/>
    </row>
    <row r="10" spans="1:10" x14ac:dyDescent="0.3">
      <c r="A10" s="60"/>
      <c r="B10" s="61"/>
      <c r="C10" s="61"/>
      <c r="E10" t="s">
        <v>63</v>
      </c>
      <c r="F10" s="314">
        <v>46295</v>
      </c>
      <c r="I10" s="314"/>
      <c r="J10"/>
    </row>
    <row r="11" spans="1:10" x14ac:dyDescent="0.3">
      <c r="A11" s="60"/>
      <c r="B11" s="61"/>
      <c r="C11" s="61"/>
      <c r="E11" t="s">
        <v>64</v>
      </c>
      <c r="F11" s="314">
        <v>46307</v>
      </c>
      <c r="I11" s="314"/>
      <c r="J11"/>
    </row>
    <row r="12" spans="1:10" x14ac:dyDescent="0.3">
      <c r="A12" s="60"/>
      <c r="B12" s="61"/>
      <c r="C12" s="61"/>
      <c r="E12" t="s">
        <v>815</v>
      </c>
      <c r="F12" s="314">
        <v>46337</v>
      </c>
      <c r="I12" s="314"/>
      <c r="J12"/>
    </row>
    <row r="13" spans="1:10" x14ac:dyDescent="0.3">
      <c r="A13" s="60"/>
      <c r="B13" s="61"/>
      <c r="C13" s="61"/>
      <c r="E13" t="s">
        <v>65</v>
      </c>
      <c r="F13" s="314">
        <v>46381</v>
      </c>
      <c r="I13" s="314"/>
      <c r="J13"/>
    </row>
    <row r="14" spans="1:10" x14ac:dyDescent="0.3">
      <c r="A14" s="60"/>
      <c r="B14" s="61"/>
      <c r="C14" s="61"/>
      <c r="E14" t="s">
        <v>816</v>
      </c>
      <c r="F14" s="315">
        <v>46384</v>
      </c>
      <c r="I14" s="315"/>
      <c r="J14"/>
    </row>
    <row r="15" spans="1:10" x14ac:dyDescent="0.3">
      <c r="A15" s="58"/>
      <c r="B15" s="58"/>
      <c r="C15" s="58"/>
      <c r="E15" t="s">
        <v>813</v>
      </c>
      <c r="F15" s="314">
        <v>46388</v>
      </c>
      <c r="I15" s="314"/>
      <c r="J15"/>
    </row>
    <row r="16" spans="1:10" x14ac:dyDescent="0.3">
      <c r="E16" t="s">
        <v>57</v>
      </c>
      <c r="F16" s="314">
        <v>46433</v>
      </c>
      <c r="I16" s="314"/>
      <c r="J16"/>
    </row>
    <row r="17" spans="5:10" x14ac:dyDescent="0.3">
      <c r="E17" t="s">
        <v>58</v>
      </c>
      <c r="F17" s="314">
        <v>46472</v>
      </c>
      <c r="I17" s="314"/>
      <c r="J17"/>
    </row>
    <row r="18" spans="5:10" x14ac:dyDescent="0.3">
      <c r="E18" t="s">
        <v>59</v>
      </c>
      <c r="F18" s="314">
        <v>46475</v>
      </c>
      <c r="I18" s="314"/>
      <c r="J18"/>
    </row>
    <row r="19" spans="5:10" x14ac:dyDescent="0.3">
      <c r="E19" t="s">
        <v>60</v>
      </c>
      <c r="F19" s="314">
        <v>46531</v>
      </c>
      <c r="I19" s="314"/>
      <c r="J19"/>
    </row>
    <row r="20" spans="5:10" x14ac:dyDescent="0.3">
      <c r="E20" t="s">
        <v>61</v>
      </c>
      <c r="F20" s="314">
        <v>46569</v>
      </c>
      <c r="I20" s="314"/>
      <c r="J20"/>
    </row>
    <row r="21" spans="5:10" x14ac:dyDescent="0.3">
      <c r="E21" t="s">
        <v>814</v>
      </c>
      <c r="F21" s="314">
        <v>46601</v>
      </c>
      <c r="I21" s="314"/>
      <c r="J21"/>
    </row>
    <row r="22" spans="5:10" x14ac:dyDescent="0.3">
      <c r="E22" t="s">
        <v>62</v>
      </c>
      <c r="F22" s="314">
        <v>46636</v>
      </c>
      <c r="I22" s="314"/>
      <c r="J22"/>
    </row>
    <row r="23" spans="5:10" x14ac:dyDescent="0.3">
      <c r="E23" t="s">
        <v>63</v>
      </c>
      <c r="F23" s="314">
        <v>46660</v>
      </c>
      <c r="I23" s="314"/>
      <c r="J23"/>
    </row>
    <row r="24" spans="5:10" x14ac:dyDescent="0.3">
      <c r="E24" t="s">
        <v>64</v>
      </c>
      <c r="F24" s="314">
        <v>46671</v>
      </c>
      <c r="I24" s="314"/>
      <c r="J24"/>
    </row>
    <row r="25" spans="5:10" x14ac:dyDescent="0.3">
      <c r="E25" t="s">
        <v>815</v>
      </c>
      <c r="F25" s="314">
        <v>46702</v>
      </c>
      <c r="I25" s="314"/>
      <c r="J25"/>
    </row>
    <row r="26" spans="5:10" x14ac:dyDescent="0.3">
      <c r="E26" t="s">
        <v>65</v>
      </c>
      <c r="F26" s="315">
        <v>46746</v>
      </c>
      <c r="I26" s="315"/>
      <c r="J26"/>
    </row>
    <row r="27" spans="5:10" x14ac:dyDescent="0.3">
      <c r="E27" t="s">
        <v>66</v>
      </c>
      <c r="F27" s="314">
        <v>46747</v>
      </c>
      <c r="I27" s="314"/>
      <c r="J27"/>
    </row>
    <row r="28" spans="5:10" x14ac:dyDescent="0.3">
      <c r="E28" t="s">
        <v>817</v>
      </c>
      <c r="F28" s="314">
        <v>46748</v>
      </c>
      <c r="I28" s="314"/>
      <c r="J28"/>
    </row>
    <row r="29" spans="5:10" x14ac:dyDescent="0.3">
      <c r="E29" t="s">
        <v>816</v>
      </c>
      <c r="F29" s="314">
        <v>46749</v>
      </c>
      <c r="I29" s="314"/>
      <c r="J29"/>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sheetPr>
  <dimension ref="A1:L146"/>
  <sheetViews>
    <sheetView showGridLines="0" workbookViewId="0">
      <selection sqref="A1:L1"/>
    </sheetView>
  </sheetViews>
  <sheetFormatPr defaultColWidth="8.88671875" defaultRowHeight="13.2" x14ac:dyDescent="0.25"/>
  <cols>
    <col min="1" max="1" width="8.33203125" style="151" customWidth="1"/>
    <col min="2" max="16384" width="8.88671875" style="151"/>
  </cols>
  <sheetData>
    <row r="1" spans="1:12" ht="75" customHeight="1" x14ac:dyDescent="0.25">
      <c r="A1" s="311" t="s">
        <v>724</v>
      </c>
      <c r="B1" s="311"/>
      <c r="C1" s="311"/>
      <c r="D1" s="311"/>
      <c r="E1" s="311"/>
      <c r="F1" s="311"/>
      <c r="G1" s="311"/>
      <c r="H1" s="311"/>
      <c r="I1" s="311"/>
      <c r="J1" s="311"/>
      <c r="K1" s="311"/>
      <c r="L1" s="311"/>
    </row>
    <row r="2" spans="1:12" s="145" customFormat="1" x14ac:dyDescent="0.25">
      <c r="A2" s="137"/>
    </row>
    <row r="3" spans="1:12" s="145" customFormat="1" x14ac:dyDescent="0.25">
      <c r="A3" s="138" t="s">
        <v>636</v>
      </c>
    </row>
    <row r="4" spans="1:12" s="145" customFormat="1" x14ac:dyDescent="0.25">
      <c r="A4" s="137" t="s">
        <v>725</v>
      </c>
    </row>
    <row r="5" spans="1:12" s="145" customFormat="1" x14ac:dyDescent="0.25">
      <c r="A5" s="137" t="s">
        <v>726</v>
      </c>
    </row>
    <row r="6" spans="1:12" s="145" customFormat="1" x14ac:dyDescent="0.25">
      <c r="A6" s="137"/>
    </row>
    <row r="7" spans="1:12" s="145" customFormat="1" hidden="1" x14ac:dyDescent="0.25">
      <c r="A7" s="138" t="s">
        <v>637</v>
      </c>
    </row>
    <row r="8" spans="1:12" s="145" customFormat="1" hidden="1" x14ac:dyDescent="0.25">
      <c r="A8" s="137" t="s">
        <v>727</v>
      </c>
    </row>
    <row r="9" spans="1:12" s="145" customFormat="1" hidden="1" x14ac:dyDescent="0.25">
      <c r="A9" s="137" t="s">
        <v>728</v>
      </c>
    </row>
    <row r="10" spans="1:12" s="145" customFormat="1" hidden="1" x14ac:dyDescent="0.25">
      <c r="A10" s="137" t="s">
        <v>729</v>
      </c>
    </row>
    <row r="11" spans="1:12" s="145" customFormat="1" hidden="1" x14ac:dyDescent="0.25">
      <c r="A11" s="137"/>
    </row>
    <row r="12" spans="1:12" s="145" customFormat="1" hidden="1" x14ac:dyDescent="0.25">
      <c r="A12" s="138" t="s">
        <v>730</v>
      </c>
    </row>
    <row r="13" spans="1:12" s="145" customFormat="1" hidden="1" x14ac:dyDescent="0.25">
      <c r="A13" s="137" t="s">
        <v>644</v>
      </c>
    </row>
    <row r="14" spans="1:12" s="145" customFormat="1" hidden="1" x14ac:dyDescent="0.25">
      <c r="A14" s="137"/>
    </row>
    <row r="15" spans="1:12" s="145" customFormat="1" x14ac:dyDescent="0.25">
      <c r="A15" s="138" t="s">
        <v>540</v>
      </c>
    </row>
    <row r="16" spans="1:12" s="145" customFormat="1" x14ac:dyDescent="0.25">
      <c r="A16" s="137" t="s">
        <v>643</v>
      </c>
    </row>
    <row r="17" spans="1:9" s="145" customFormat="1" x14ac:dyDescent="0.25">
      <c r="A17" s="137"/>
    </row>
    <row r="18" spans="1:9" s="145" customFormat="1" hidden="1" x14ac:dyDescent="0.25">
      <c r="A18" s="138"/>
    </row>
    <row r="19" spans="1:9" s="145" customFormat="1" hidden="1" x14ac:dyDescent="0.25">
      <c r="A19" s="137"/>
    </row>
    <row r="20" spans="1:9" s="145" customFormat="1" hidden="1" x14ac:dyDescent="0.25">
      <c r="A20" s="137"/>
    </row>
    <row r="21" spans="1:9" s="145" customFormat="1" hidden="1" x14ac:dyDescent="0.25">
      <c r="A21" s="137"/>
    </row>
    <row r="22" spans="1:9" s="145" customFormat="1" hidden="1" x14ac:dyDescent="0.25">
      <c r="A22" s="138"/>
    </row>
    <row r="23" spans="1:9" s="145" customFormat="1" hidden="1" x14ac:dyDescent="0.25">
      <c r="A23" s="137"/>
    </row>
    <row r="24" spans="1:9" s="145" customFormat="1" hidden="1" x14ac:dyDescent="0.25">
      <c r="A24" s="137"/>
    </row>
    <row r="25" spans="1:9" s="145" customFormat="1" hidden="1" x14ac:dyDescent="0.25">
      <c r="A25" s="138"/>
    </row>
    <row r="26" spans="1:9" s="145" customFormat="1" hidden="1" x14ac:dyDescent="0.25">
      <c r="A26" s="137"/>
    </row>
    <row r="27" spans="1:9" s="145" customFormat="1" hidden="1" x14ac:dyDescent="0.25">
      <c r="A27" s="137"/>
    </row>
    <row r="28" spans="1:9" s="145" customFormat="1" hidden="1" x14ac:dyDescent="0.25">
      <c r="A28" s="137"/>
    </row>
    <row r="29" spans="1:9" s="145" customFormat="1" x14ac:dyDescent="0.25">
      <c r="A29" s="138" t="s">
        <v>638</v>
      </c>
    </row>
    <row r="30" spans="1:9" s="145" customFormat="1" x14ac:dyDescent="0.25">
      <c r="A30" s="137"/>
    </row>
    <row r="31" spans="1:9" s="145" customFormat="1" x14ac:dyDescent="0.25">
      <c r="A31" s="139" t="s">
        <v>541</v>
      </c>
      <c r="B31" s="263"/>
      <c r="C31" s="263"/>
      <c r="D31" s="263"/>
      <c r="E31" s="263"/>
      <c r="F31" s="263"/>
      <c r="G31" s="263"/>
      <c r="H31" s="263"/>
      <c r="I31" s="263"/>
    </row>
    <row r="32" spans="1:9" s="145" customFormat="1" x14ac:dyDescent="0.25">
      <c r="A32" s="137" t="s">
        <v>812</v>
      </c>
    </row>
    <row r="33" spans="1:2" s="145" customFormat="1" x14ac:dyDescent="0.25">
      <c r="A33" s="140"/>
    </row>
    <row r="34" spans="1:2" s="145" customFormat="1" x14ac:dyDescent="0.25">
      <c r="A34" s="139" t="s">
        <v>810</v>
      </c>
    </row>
    <row r="35" spans="1:2" s="145" customFormat="1" x14ac:dyDescent="0.25">
      <c r="A35" s="137" t="s">
        <v>731</v>
      </c>
    </row>
    <row r="36" spans="1:2" s="145" customFormat="1" x14ac:dyDescent="0.25">
      <c r="A36" s="137"/>
    </row>
    <row r="37" spans="1:2" s="145" customFormat="1" x14ac:dyDescent="0.25">
      <c r="A37" s="139" t="s">
        <v>56</v>
      </c>
    </row>
    <row r="38" spans="1:2" s="145" customFormat="1" x14ac:dyDescent="0.25">
      <c r="A38" s="141" t="s">
        <v>732</v>
      </c>
    </row>
    <row r="39" spans="1:2" s="145" customFormat="1" x14ac:dyDescent="0.25">
      <c r="A39" s="141" t="s">
        <v>733</v>
      </c>
      <c r="B39" s="154"/>
    </row>
    <row r="40" spans="1:2" s="145" customFormat="1" x14ac:dyDescent="0.25">
      <c r="A40" s="141"/>
      <c r="B40" s="154"/>
    </row>
    <row r="41" spans="1:2" s="145" customFormat="1" ht="13.95" customHeight="1" x14ac:dyDescent="0.25">
      <c r="A41" s="139" t="s">
        <v>795</v>
      </c>
    </row>
    <row r="42" spans="1:2" s="145" customFormat="1" x14ac:dyDescent="0.25">
      <c r="A42" s="140" t="s">
        <v>796</v>
      </c>
    </row>
    <row r="43" spans="1:2" s="145" customFormat="1" x14ac:dyDescent="0.25">
      <c r="A43" s="140"/>
      <c r="B43" s="154"/>
    </row>
    <row r="44" spans="1:2" s="145" customFormat="1" ht="13.95" customHeight="1" x14ac:dyDescent="0.25">
      <c r="A44" s="139" t="s">
        <v>642</v>
      </c>
    </row>
    <row r="45" spans="1:2" s="145" customFormat="1" x14ac:dyDescent="0.25">
      <c r="A45" s="140" t="s">
        <v>664</v>
      </c>
    </row>
    <row r="46" spans="1:2" s="145" customFormat="1" x14ac:dyDescent="0.25">
      <c r="A46" s="140"/>
    </row>
    <row r="47" spans="1:2" s="145" customFormat="1" x14ac:dyDescent="0.25">
      <c r="A47" s="139" t="s">
        <v>800</v>
      </c>
    </row>
    <row r="48" spans="1:2" s="145" customFormat="1" x14ac:dyDescent="0.25">
      <c r="A48" s="140" t="s">
        <v>785</v>
      </c>
    </row>
    <row r="49" spans="1:1" s="145" customFormat="1" x14ac:dyDescent="0.25">
      <c r="A49" s="140" t="s">
        <v>786</v>
      </c>
    </row>
    <row r="50" spans="1:1" s="145" customFormat="1" x14ac:dyDescent="0.25">
      <c r="A50" s="139"/>
    </row>
    <row r="51" spans="1:1" s="145" customFormat="1" x14ac:dyDescent="0.25">
      <c r="A51" s="139" t="s">
        <v>802</v>
      </c>
    </row>
    <row r="52" spans="1:1" s="145" customFormat="1" x14ac:dyDescent="0.25">
      <c r="A52" s="140" t="s">
        <v>785</v>
      </c>
    </row>
    <row r="53" spans="1:1" s="145" customFormat="1" x14ac:dyDescent="0.25">
      <c r="A53" s="140" t="s">
        <v>786</v>
      </c>
    </row>
    <row r="54" spans="1:1" s="145" customFormat="1" x14ac:dyDescent="0.25">
      <c r="A54" s="229" t="s">
        <v>787</v>
      </c>
    </row>
    <row r="55" spans="1:1" s="145" customFormat="1" x14ac:dyDescent="0.25">
      <c r="A55" s="140"/>
    </row>
    <row r="56" spans="1:1" s="153" customFormat="1" x14ac:dyDescent="0.25">
      <c r="A56" s="139" t="s">
        <v>797</v>
      </c>
    </row>
    <row r="57" spans="1:1" s="145" customFormat="1" x14ac:dyDescent="0.25">
      <c r="A57" s="140" t="s">
        <v>811</v>
      </c>
    </row>
    <row r="58" spans="1:1" s="145" customFormat="1" x14ac:dyDescent="0.25">
      <c r="A58" s="140" t="s">
        <v>788</v>
      </c>
    </row>
    <row r="59" spans="1:1" s="145" customFormat="1" x14ac:dyDescent="0.25">
      <c r="A59" s="140" t="s">
        <v>793</v>
      </c>
    </row>
    <row r="60" spans="1:1" s="145" customFormat="1" x14ac:dyDescent="0.25">
      <c r="A60" s="140" t="s">
        <v>803</v>
      </c>
    </row>
    <row r="61" spans="1:1" s="145" customFormat="1" x14ac:dyDescent="0.25">
      <c r="A61" s="140"/>
    </row>
    <row r="62" spans="1:1" s="153" customFormat="1" x14ac:dyDescent="0.25">
      <c r="A62" s="139" t="s">
        <v>798</v>
      </c>
    </row>
    <row r="63" spans="1:1" s="145" customFormat="1" x14ac:dyDescent="0.25">
      <c r="A63" s="140" t="s">
        <v>811</v>
      </c>
    </row>
    <row r="64" spans="1:1" s="145" customFormat="1" x14ac:dyDescent="0.25">
      <c r="A64" s="140" t="s">
        <v>788</v>
      </c>
    </row>
    <row r="65" spans="1:1" s="145" customFormat="1" x14ac:dyDescent="0.25">
      <c r="A65" s="140" t="s">
        <v>793</v>
      </c>
    </row>
    <row r="66" spans="1:1" s="145" customFormat="1" x14ac:dyDescent="0.25">
      <c r="A66" s="140"/>
    </row>
    <row r="67" spans="1:1" s="145" customFormat="1" x14ac:dyDescent="0.25">
      <c r="A67" s="139" t="s">
        <v>789</v>
      </c>
    </row>
    <row r="68" spans="1:1" s="145" customFormat="1" x14ac:dyDescent="0.25">
      <c r="A68" s="140" t="s">
        <v>645</v>
      </c>
    </row>
    <row r="69" spans="1:1" s="145" customFormat="1" x14ac:dyDescent="0.25">
      <c r="A69" s="139"/>
    </row>
    <row r="70" spans="1:1" s="145" customFormat="1" x14ac:dyDescent="0.25">
      <c r="A70" s="139" t="s">
        <v>528</v>
      </c>
    </row>
    <row r="71" spans="1:1" s="145" customFormat="1" x14ac:dyDescent="0.25">
      <c r="A71" s="140" t="s">
        <v>647</v>
      </c>
    </row>
    <row r="72" spans="1:1" s="145" customFormat="1" x14ac:dyDescent="0.25">
      <c r="A72" s="140" t="s">
        <v>734</v>
      </c>
    </row>
    <row r="73" spans="1:1" s="145" customFormat="1" x14ac:dyDescent="0.25">
      <c r="A73" s="140"/>
    </row>
    <row r="74" spans="1:1" s="145" customFormat="1" x14ac:dyDescent="0.25">
      <c r="A74" s="139" t="s">
        <v>529</v>
      </c>
    </row>
    <row r="75" spans="1:1" s="145" customFormat="1" x14ac:dyDescent="0.25">
      <c r="A75" s="140" t="s">
        <v>665</v>
      </c>
    </row>
    <row r="76" spans="1:1" s="145" customFormat="1" x14ac:dyDescent="0.25">
      <c r="A76" s="140" t="s">
        <v>734</v>
      </c>
    </row>
    <row r="77" spans="1:1" s="145" customFormat="1" x14ac:dyDescent="0.25">
      <c r="A77" s="140"/>
    </row>
    <row r="78" spans="1:1" s="145" customFormat="1" x14ac:dyDescent="0.25">
      <c r="A78" s="139" t="s">
        <v>558</v>
      </c>
    </row>
    <row r="79" spans="1:1" s="145" customFormat="1" x14ac:dyDescent="0.25">
      <c r="A79" s="140" t="s">
        <v>648</v>
      </c>
    </row>
    <row r="80" spans="1:1" s="145" customFormat="1" x14ac:dyDescent="0.25">
      <c r="A80" s="140" t="s">
        <v>735</v>
      </c>
    </row>
    <row r="81" spans="1:1" s="145" customFormat="1" x14ac:dyDescent="0.25">
      <c r="A81" s="140"/>
    </row>
    <row r="82" spans="1:1" s="145" customFormat="1" x14ac:dyDescent="0.25">
      <c r="A82" s="139" t="s">
        <v>71</v>
      </c>
    </row>
    <row r="83" spans="1:1" s="145" customFormat="1" x14ac:dyDescent="0.25">
      <c r="A83" s="140" t="s">
        <v>736</v>
      </c>
    </row>
    <row r="84" spans="1:1" s="145" customFormat="1" x14ac:dyDescent="0.25">
      <c r="A84" s="140" t="s">
        <v>737</v>
      </c>
    </row>
    <row r="85" spans="1:1" s="145" customFormat="1" hidden="1" x14ac:dyDescent="0.25">
      <c r="A85" s="140"/>
    </row>
    <row r="86" spans="1:1" s="145" customFormat="1" hidden="1" x14ac:dyDescent="0.25">
      <c r="A86" s="142" t="s">
        <v>564</v>
      </c>
    </row>
    <row r="87" spans="1:1" s="145" customFormat="1" hidden="1" x14ac:dyDescent="0.25">
      <c r="A87" s="143" t="s">
        <v>652</v>
      </c>
    </row>
    <row r="88" spans="1:1" s="145" customFormat="1" hidden="1" x14ac:dyDescent="0.25">
      <c r="A88" s="143" t="s">
        <v>649</v>
      </c>
    </row>
    <row r="89" spans="1:1" s="145" customFormat="1" hidden="1" x14ac:dyDescent="0.25">
      <c r="A89" s="143"/>
    </row>
    <row r="90" spans="1:1" s="145" customFormat="1" hidden="1" x14ac:dyDescent="0.25">
      <c r="A90" s="142" t="s">
        <v>552</v>
      </c>
    </row>
    <row r="91" spans="1:1" s="145" customFormat="1" hidden="1" x14ac:dyDescent="0.25">
      <c r="A91" s="143" t="s">
        <v>650</v>
      </c>
    </row>
    <row r="92" spans="1:1" s="145" customFormat="1" hidden="1" x14ac:dyDescent="0.25">
      <c r="A92" s="142"/>
    </row>
    <row r="93" spans="1:1" s="145" customFormat="1" hidden="1" x14ac:dyDescent="0.25">
      <c r="A93" s="142" t="s">
        <v>532</v>
      </c>
    </row>
    <row r="94" spans="1:1" s="145" customFormat="1" hidden="1" x14ac:dyDescent="0.25">
      <c r="A94" s="143" t="s">
        <v>651</v>
      </c>
    </row>
    <row r="95" spans="1:1" s="145" customFormat="1" hidden="1" x14ac:dyDescent="0.25">
      <c r="A95" s="142"/>
    </row>
    <row r="96" spans="1:1" s="145" customFormat="1" hidden="1" x14ac:dyDescent="0.25">
      <c r="A96" s="142" t="s">
        <v>69</v>
      </c>
    </row>
    <row r="97" spans="1:2" s="145" customFormat="1" hidden="1" x14ac:dyDescent="0.25">
      <c r="A97" s="143" t="s">
        <v>738</v>
      </c>
    </row>
    <row r="98" spans="1:2" s="145" customFormat="1" hidden="1" x14ac:dyDescent="0.25">
      <c r="A98" s="143"/>
    </row>
    <row r="99" spans="1:2" s="145" customFormat="1" hidden="1" x14ac:dyDescent="0.25">
      <c r="B99" s="144" t="s">
        <v>662</v>
      </c>
    </row>
    <row r="100" spans="1:2" s="145" customFormat="1" hidden="1" x14ac:dyDescent="0.25">
      <c r="B100" s="143" t="s">
        <v>663</v>
      </c>
    </row>
    <row r="101" spans="1:2" s="145" customFormat="1" hidden="1" x14ac:dyDescent="0.25">
      <c r="B101" s="143" t="s">
        <v>657</v>
      </c>
    </row>
    <row r="102" spans="1:2" s="145" customFormat="1" hidden="1" x14ac:dyDescent="0.25">
      <c r="B102" s="143" t="s">
        <v>658</v>
      </c>
    </row>
    <row r="103" spans="1:2" s="145" customFormat="1" hidden="1" x14ac:dyDescent="0.25">
      <c r="B103" s="143"/>
    </row>
    <row r="104" spans="1:2" s="145" customFormat="1" hidden="1" x14ac:dyDescent="0.25">
      <c r="B104" s="144" t="s">
        <v>653</v>
      </c>
    </row>
    <row r="105" spans="1:2" s="145" customFormat="1" hidden="1" x14ac:dyDescent="0.25">
      <c r="B105" s="143" t="s">
        <v>654</v>
      </c>
    </row>
    <row r="106" spans="1:2" s="145" customFormat="1" hidden="1" x14ac:dyDescent="0.25">
      <c r="B106" s="143" t="s">
        <v>655</v>
      </c>
    </row>
    <row r="107" spans="1:2" s="145" customFormat="1" hidden="1" x14ac:dyDescent="0.25">
      <c r="B107" s="143" t="s">
        <v>656</v>
      </c>
    </row>
    <row r="108" spans="1:2" s="145" customFormat="1" hidden="1" x14ac:dyDescent="0.25">
      <c r="A108" s="137"/>
    </row>
    <row r="109" spans="1:2" hidden="1" x14ac:dyDescent="0.25">
      <c r="A109" s="135" t="s">
        <v>668</v>
      </c>
      <c r="B109" s="136"/>
    </row>
    <row r="110" spans="1:2" hidden="1" x14ac:dyDescent="0.25">
      <c r="A110" s="136"/>
      <c r="B110" s="136"/>
    </row>
    <row r="111" spans="1:2" hidden="1" x14ac:dyDescent="0.25">
      <c r="A111" s="136"/>
      <c r="B111" s="155" t="s">
        <v>641</v>
      </c>
    </row>
    <row r="112" spans="1:2" hidden="1" x14ac:dyDescent="0.25">
      <c r="A112" s="136"/>
      <c r="B112" s="136" t="s">
        <v>659</v>
      </c>
    </row>
    <row r="113" spans="1:3" hidden="1" x14ac:dyDescent="0.25">
      <c r="A113" s="136"/>
      <c r="B113" s="136" t="s">
        <v>660</v>
      </c>
    </row>
    <row r="114" spans="1:3" hidden="1" x14ac:dyDescent="0.25">
      <c r="A114" s="136"/>
      <c r="B114" s="136" t="s">
        <v>680</v>
      </c>
    </row>
    <row r="115" spans="1:3" hidden="1" x14ac:dyDescent="0.25">
      <c r="A115" s="136"/>
      <c r="B115" s="136" t="s">
        <v>677</v>
      </c>
    </row>
    <row r="116" spans="1:3" hidden="1" x14ac:dyDescent="0.25">
      <c r="A116" s="136"/>
      <c r="B116" s="162" t="s">
        <v>678</v>
      </c>
      <c r="C116" s="136"/>
    </row>
    <row r="117" spans="1:3" hidden="1" x14ac:dyDescent="0.25">
      <c r="A117" s="136"/>
      <c r="B117" s="136"/>
    </row>
    <row r="118" spans="1:3" hidden="1" x14ac:dyDescent="0.25">
      <c r="A118" s="136"/>
      <c r="B118" s="155" t="s">
        <v>639</v>
      </c>
      <c r="C118" s="136"/>
    </row>
    <row r="119" spans="1:3" hidden="1" x14ac:dyDescent="0.25">
      <c r="A119" s="136"/>
      <c r="B119" s="136" t="s">
        <v>739</v>
      </c>
    </row>
    <row r="120" spans="1:3" hidden="1" x14ac:dyDescent="0.25">
      <c r="A120" s="136"/>
      <c r="B120" s="136" t="s">
        <v>661</v>
      </c>
    </row>
    <row r="121" spans="1:3" hidden="1" x14ac:dyDescent="0.25">
      <c r="A121" s="136"/>
      <c r="B121" s="136"/>
    </row>
    <row r="122" spans="1:3" hidden="1" x14ac:dyDescent="0.25">
      <c r="A122" s="146"/>
      <c r="B122" s="155" t="s">
        <v>667</v>
      </c>
    </row>
    <row r="123" spans="1:3" hidden="1" x14ac:dyDescent="0.25">
      <c r="A123" s="146"/>
      <c r="B123" s="147" t="s">
        <v>740</v>
      </c>
    </row>
    <row r="124" spans="1:3" hidden="1" x14ac:dyDescent="0.25">
      <c r="A124" s="148"/>
      <c r="B124" s="136"/>
    </row>
    <row r="125" spans="1:3" hidden="1" x14ac:dyDescent="0.25">
      <c r="B125" s="155" t="s">
        <v>640</v>
      </c>
    </row>
    <row r="126" spans="1:3" hidden="1" x14ac:dyDescent="0.25">
      <c r="B126" s="136" t="s">
        <v>741</v>
      </c>
    </row>
    <row r="127" spans="1:3" hidden="1" x14ac:dyDescent="0.25">
      <c r="B127" s="152"/>
    </row>
    <row r="128" spans="1:3" x14ac:dyDescent="0.25">
      <c r="B128" s="152"/>
    </row>
    <row r="129" spans="1:6" x14ac:dyDescent="0.25">
      <c r="A129" s="135" t="s">
        <v>669</v>
      </c>
      <c r="B129" s="152"/>
    </row>
    <row r="130" spans="1:6" x14ac:dyDescent="0.25">
      <c r="A130" s="264" t="s">
        <v>805</v>
      </c>
      <c r="B130" s="265"/>
      <c r="C130" s="264"/>
      <c r="D130" s="264"/>
      <c r="E130" s="264"/>
      <c r="F130" s="264"/>
    </row>
    <row r="131" spans="1:6" x14ac:dyDescent="0.25">
      <c r="A131" s="151" t="s">
        <v>804</v>
      </c>
      <c r="B131" s="152"/>
    </row>
    <row r="132" spans="1:6" x14ac:dyDescent="0.25">
      <c r="B132" s="152"/>
    </row>
    <row r="133" spans="1:6" x14ac:dyDescent="0.25">
      <c r="A133" s="266" t="s">
        <v>806</v>
      </c>
      <c r="B133" s="267"/>
      <c r="C133" s="266"/>
      <c r="D133" s="266"/>
      <c r="E133" s="266"/>
      <c r="F133" s="266"/>
    </row>
    <row r="134" spans="1:6" x14ac:dyDescent="0.25">
      <c r="A134" s="151" t="s">
        <v>807</v>
      </c>
      <c r="B134" s="152"/>
    </row>
    <row r="135" spans="1:6" hidden="1" x14ac:dyDescent="0.25">
      <c r="B135" s="152"/>
    </row>
    <row r="136" spans="1:6" hidden="1" x14ac:dyDescent="0.25">
      <c r="B136" s="155" t="s">
        <v>672</v>
      </c>
    </row>
    <row r="137" spans="1:6" hidden="1" x14ac:dyDescent="0.25">
      <c r="B137" s="152" t="s">
        <v>681</v>
      </c>
    </row>
    <row r="138" spans="1:6" hidden="1" x14ac:dyDescent="0.25">
      <c r="B138" s="136" t="s">
        <v>742</v>
      </c>
    </row>
    <row r="139" spans="1:6" hidden="1" x14ac:dyDescent="0.25">
      <c r="B139" s="152" t="s">
        <v>682</v>
      </c>
    </row>
    <row r="140" spans="1:6" hidden="1" x14ac:dyDescent="0.25">
      <c r="B140" s="152" t="s">
        <v>671</v>
      </c>
    </row>
    <row r="141" spans="1:6" hidden="1" x14ac:dyDescent="0.25">
      <c r="B141" s="152" t="s">
        <v>670</v>
      </c>
    </row>
    <row r="142" spans="1:6" hidden="1" x14ac:dyDescent="0.25"/>
    <row r="143" spans="1:6" hidden="1" x14ac:dyDescent="0.25">
      <c r="B143" s="155" t="s">
        <v>684</v>
      </c>
      <c r="C143" s="155"/>
    </row>
    <row r="144" spans="1:6" hidden="1" x14ac:dyDescent="0.25">
      <c r="B144" s="152" t="s">
        <v>686</v>
      </c>
    </row>
    <row r="145" spans="2:2" hidden="1" x14ac:dyDescent="0.25">
      <c r="B145" s="152" t="s">
        <v>673</v>
      </c>
    </row>
    <row r="146" spans="2:2" hidden="1" x14ac:dyDescent="0.25">
      <c r="B146" s="152" t="s">
        <v>685</v>
      </c>
    </row>
  </sheetData>
  <mergeCells count="1">
    <mergeCell ref="A1:L1"/>
  </mergeCells>
  <dataValidations count="2">
    <dataValidation allowBlank="1" sqref="A67:A85 A62" xr:uid="{00000000-0002-0000-0100-000000000000}"/>
    <dataValidation allowBlank="1" showInputMessage="1" showErrorMessage="1" errorTitle="Incorrect Date" error="Date entered is in the future." sqref="A37 A43" xr:uid="{00000000-0002-0000-0100-000001000000}"/>
  </dataValidations>
  <pageMargins left="0.70866141732283472" right="0.47244094488188981" top="0.74803149606299213" bottom="0.74803149606299213" header="0.31496062992125984" footer="0.31496062992125984"/>
  <pageSetup scale="85" fitToHeight="2" orientation="portrait" r:id="rId1"/>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C30"/>
  <sheetViews>
    <sheetView showGridLines="0" workbookViewId="0"/>
  </sheetViews>
  <sheetFormatPr defaultColWidth="8.88671875" defaultRowHeight="13.2" x14ac:dyDescent="0.25"/>
  <cols>
    <col min="1" max="1" width="105" style="151" customWidth="1"/>
    <col min="2" max="16384" width="8.88671875" style="151"/>
  </cols>
  <sheetData>
    <row r="1" spans="1:3" ht="75" customHeight="1" x14ac:dyDescent="0.25">
      <c r="A1" s="149" t="s">
        <v>743</v>
      </c>
      <c r="C1" s="156"/>
    </row>
    <row r="2" spans="1:3" ht="66" x14ac:dyDescent="0.25">
      <c r="A2" s="157" t="s">
        <v>702</v>
      </c>
    </row>
    <row r="3" spans="1:3" x14ac:dyDescent="0.25">
      <c r="A3" s="152"/>
    </row>
    <row r="4" spans="1:3" x14ac:dyDescent="0.25">
      <c r="A4" s="158" t="s">
        <v>703</v>
      </c>
    </row>
    <row r="5" spans="1:3" ht="26.4" x14ac:dyDescent="0.25">
      <c r="A5" s="157" t="s">
        <v>704</v>
      </c>
    </row>
    <row r="6" spans="1:3" x14ac:dyDescent="0.25">
      <c r="A6" s="159" t="s">
        <v>705</v>
      </c>
    </row>
    <row r="7" spans="1:3" x14ac:dyDescent="0.25">
      <c r="A7" s="159" t="s">
        <v>706</v>
      </c>
    </row>
    <row r="8" spans="1:3" ht="26.4" x14ac:dyDescent="0.25">
      <c r="A8" s="160" t="s">
        <v>707</v>
      </c>
    </row>
    <row r="9" spans="1:3" x14ac:dyDescent="0.25">
      <c r="A9" s="159" t="s">
        <v>708</v>
      </c>
    </row>
    <row r="10" spans="1:3" ht="26.4" x14ac:dyDescent="0.25">
      <c r="A10" s="157" t="s">
        <v>709</v>
      </c>
    </row>
    <row r="11" spans="1:3" x14ac:dyDescent="0.25">
      <c r="A11" s="152"/>
    </row>
    <row r="12" spans="1:3" x14ac:dyDescent="0.25">
      <c r="A12" s="158" t="s">
        <v>710</v>
      </c>
    </row>
    <row r="13" spans="1:3" ht="26.4" x14ac:dyDescent="0.25">
      <c r="A13" s="157" t="s">
        <v>711</v>
      </c>
    </row>
    <row r="14" spans="1:3" x14ac:dyDescent="0.25">
      <c r="A14" s="159" t="s">
        <v>712</v>
      </c>
    </row>
    <row r="15" spans="1:3" x14ac:dyDescent="0.25">
      <c r="A15" s="159" t="s">
        <v>713</v>
      </c>
    </row>
    <row r="16" spans="1:3" x14ac:dyDescent="0.25">
      <c r="A16" s="159" t="s">
        <v>714</v>
      </c>
    </row>
    <row r="17" spans="1:1" x14ac:dyDescent="0.25">
      <c r="A17" s="152"/>
    </row>
    <row r="18" spans="1:1" x14ac:dyDescent="0.25">
      <c r="A18" s="152" t="s">
        <v>715</v>
      </c>
    </row>
    <row r="19" spans="1:1" x14ac:dyDescent="0.25">
      <c r="A19" s="159" t="s">
        <v>716</v>
      </c>
    </row>
    <row r="20" spans="1:1" x14ac:dyDescent="0.25">
      <c r="A20" s="159" t="s">
        <v>717</v>
      </c>
    </row>
    <row r="21" spans="1:1" x14ac:dyDescent="0.25">
      <c r="A21" s="159" t="s">
        <v>718</v>
      </c>
    </row>
    <row r="22" spans="1:1" x14ac:dyDescent="0.25">
      <c r="A22" s="152"/>
    </row>
    <row r="23" spans="1:1" x14ac:dyDescent="0.25">
      <c r="A23" s="158" t="s">
        <v>719</v>
      </c>
    </row>
    <row r="24" spans="1:1" ht="39.6" x14ac:dyDescent="0.25">
      <c r="A24" s="157" t="s">
        <v>720</v>
      </c>
    </row>
    <row r="25" spans="1:1" x14ac:dyDescent="0.25">
      <c r="A25" s="152"/>
    </row>
    <row r="26" spans="1:1" ht="26.4" hidden="1" x14ac:dyDescent="0.25">
      <c r="A26" s="230" t="s">
        <v>790</v>
      </c>
    </row>
    <row r="27" spans="1:1" x14ac:dyDescent="0.25">
      <c r="A27" s="152"/>
    </row>
    <row r="28" spans="1:1" x14ac:dyDescent="0.25">
      <c r="A28" s="152" t="s">
        <v>721</v>
      </c>
    </row>
    <row r="29" spans="1:1" x14ac:dyDescent="0.25">
      <c r="A29" s="152" t="s">
        <v>722</v>
      </c>
    </row>
    <row r="30" spans="1:1" x14ac:dyDescent="0.25">
      <c r="A30" s="150" t="s">
        <v>723</v>
      </c>
    </row>
  </sheetData>
  <hyperlinks>
    <hyperlink ref="A30" r:id="rId1" xr:uid="{00000000-0004-0000-0200-000000000000}"/>
  </hyperlinks>
  <pageMargins left="0.70866141732283472" right="0.70866141732283472" top="0.74803149606299213" bottom="0.74803149606299213" header="0.31496062992125984" footer="0.31496062992125984"/>
  <pageSetup scale="9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FFFF00"/>
  </sheetPr>
  <dimension ref="A1:M5"/>
  <sheetViews>
    <sheetView showGridLines="0" workbookViewId="0">
      <selection sqref="A1:M1"/>
    </sheetView>
  </sheetViews>
  <sheetFormatPr defaultColWidth="8.88671875" defaultRowHeight="13.2" x14ac:dyDescent="0.25"/>
  <cols>
    <col min="1" max="16384" width="8.88671875" style="161"/>
  </cols>
  <sheetData>
    <row r="1" spans="1:13" ht="56.4" customHeight="1" x14ac:dyDescent="0.25">
      <c r="A1" s="312" t="s">
        <v>675</v>
      </c>
      <c r="B1" s="313"/>
      <c r="C1" s="313"/>
      <c r="D1" s="313"/>
      <c r="E1" s="313"/>
      <c r="F1" s="313"/>
      <c r="G1" s="313"/>
      <c r="H1" s="313"/>
      <c r="I1" s="313"/>
      <c r="J1" s="313"/>
      <c r="K1" s="313"/>
      <c r="L1" s="313"/>
      <c r="M1" s="313"/>
    </row>
    <row r="3" spans="1:13" ht="15.6" x14ac:dyDescent="0.3">
      <c r="A3" s="94" t="s">
        <v>676</v>
      </c>
    </row>
    <row r="4" spans="1:13" ht="15.6" x14ac:dyDescent="0.3">
      <c r="A4" s="94"/>
    </row>
    <row r="5" spans="1:13" ht="13.8" x14ac:dyDescent="0.25">
      <c r="A5" s="109" t="s">
        <v>674</v>
      </c>
    </row>
  </sheetData>
  <mergeCells count="1">
    <mergeCell ref="A1:M1"/>
  </mergeCells>
  <hyperlinks>
    <hyperlink ref="A5" r:id="rId1"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filterMode="1"/>
  <dimension ref="A1:K42"/>
  <sheetViews>
    <sheetView workbookViewId="0"/>
  </sheetViews>
  <sheetFormatPr defaultRowHeight="13.2" x14ac:dyDescent="0.25"/>
  <cols>
    <col min="1" max="1" width="31.88671875" bestFit="1" customWidth="1"/>
    <col min="2" max="2" width="88.6640625" style="74" bestFit="1" customWidth="1"/>
    <col min="3" max="3" width="20.6640625" customWidth="1"/>
    <col min="4" max="4" width="8.88671875" customWidth="1"/>
    <col min="5" max="5" width="15.44140625" customWidth="1"/>
    <col min="6" max="9" width="8.88671875" customWidth="1"/>
    <col min="10" max="10" width="87.21875" customWidth="1"/>
  </cols>
  <sheetData>
    <row r="1" spans="1:11" ht="15.6" x14ac:dyDescent="0.3">
      <c r="A1" t="s">
        <v>56</v>
      </c>
      <c r="B1" s="75" t="s">
        <v>567</v>
      </c>
      <c r="C1" s="75" t="str">
        <f>"Dim "&amp;A1&amp;" as Long"</f>
        <v>Dim Date as Long</v>
      </c>
      <c r="D1" s="1" t="s">
        <v>537</v>
      </c>
      <c r="E1" s="1" t="s">
        <v>565</v>
      </c>
      <c r="F1" t="str">
        <f>+A1</f>
        <v>Date</v>
      </c>
      <c r="G1" s="76" t="s">
        <v>566</v>
      </c>
      <c r="J1" t="str">
        <f>CONCATENATE(D1,E1,F1,G1)</f>
        <v>=Columns(Date).Hidden = True</v>
      </c>
      <c r="K1" s="10">
        <v>13</v>
      </c>
    </row>
    <row r="2" spans="1:11" ht="15.6" hidden="1" x14ac:dyDescent="0.3">
      <c r="A2" t="s">
        <v>542</v>
      </c>
      <c r="B2" s="72" t="s">
        <v>568</v>
      </c>
      <c r="C2" s="75" t="str">
        <f t="shared" ref="C2:C39" si="0">"Dim "&amp;A2&amp;" as Long"</f>
        <v>Dim Contract as Long</v>
      </c>
      <c r="D2" s="1" t="s">
        <v>537</v>
      </c>
      <c r="E2" s="1" t="s">
        <v>538</v>
      </c>
      <c r="F2" t="str">
        <f>+A2</f>
        <v>Contract</v>
      </c>
      <c r="G2" s="76" t="s">
        <v>539</v>
      </c>
      <c r="J2" t="str">
        <f t="shared" ref="J2:J29" si="1">CONCATENATE(A2,D2,E2,F2,G2)</f>
        <v>Contract=cells.find(what:="Contract", LookIn:=xlFormulas).Row</v>
      </c>
      <c r="K2" s="10">
        <v>14</v>
      </c>
    </row>
    <row r="3" spans="1:11" ht="15.6" hidden="1" x14ac:dyDescent="0.3">
      <c r="A3" t="s">
        <v>543</v>
      </c>
      <c r="B3" s="72" t="s">
        <v>569</v>
      </c>
      <c r="C3" s="75" t="str">
        <f t="shared" si="0"/>
        <v>Dim dayorend as Long</v>
      </c>
      <c r="D3" s="1" t="s">
        <v>537</v>
      </c>
      <c r="E3" s="1" t="s">
        <v>538</v>
      </c>
      <c r="F3" t="str">
        <f t="shared" ref="F3:F23" si="2">+A3</f>
        <v>dayorend</v>
      </c>
      <c r="G3" s="76" t="s">
        <v>539</v>
      </c>
      <c r="J3" t="str">
        <f t="shared" si="1"/>
        <v>dayorend=cells.find(what:="dayorend", LookIn:=xlFormulas).Row</v>
      </c>
      <c r="K3" s="10">
        <v>15</v>
      </c>
    </row>
    <row r="4" spans="1:11" ht="15.6" hidden="1" x14ac:dyDescent="0.3">
      <c r="A4" t="s">
        <v>609</v>
      </c>
      <c r="B4" s="75" t="s">
        <v>570</v>
      </c>
      <c r="C4" s="75" t="str">
        <f t="shared" si="0"/>
        <v>Dim Stat_Lieu as Long</v>
      </c>
      <c r="D4" s="1" t="s">
        <v>537</v>
      </c>
      <c r="E4" s="1" t="s">
        <v>538</v>
      </c>
      <c r="F4" t="str">
        <f t="shared" si="2"/>
        <v>Stat_Lieu</v>
      </c>
      <c r="G4" s="76" t="s">
        <v>539</v>
      </c>
      <c r="J4" t="str">
        <f t="shared" si="1"/>
        <v>Stat_Lieu=cells.find(what:="Stat_Lieu", LookIn:=xlFormulas).Row</v>
      </c>
      <c r="K4" s="10">
        <v>17</v>
      </c>
    </row>
    <row r="5" spans="1:11" ht="15.6" hidden="1" x14ac:dyDescent="0.3">
      <c r="A5" t="s">
        <v>544</v>
      </c>
      <c r="B5" s="75" t="s">
        <v>571</v>
      </c>
      <c r="C5" s="75" t="str">
        <f t="shared" si="0"/>
        <v>Dim Shift as Long</v>
      </c>
      <c r="D5" s="1" t="s">
        <v>537</v>
      </c>
      <c r="E5" s="1" t="s">
        <v>538</v>
      </c>
      <c r="F5" t="str">
        <f t="shared" si="2"/>
        <v>Shift</v>
      </c>
      <c r="G5" s="76" t="s">
        <v>539</v>
      </c>
      <c r="J5" t="str">
        <f t="shared" si="1"/>
        <v>Shift=cells.find(what:="Shift", LookIn:=xlFormulas).Row</v>
      </c>
      <c r="K5" s="10">
        <v>18</v>
      </c>
    </row>
    <row r="6" spans="1:11" ht="15.6" hidden="1" x14ac:dyDescent="0.3">
      <c r="A6" t="s">
        <v>610</v>
      </c>
      <c r="B6" s="73" t="s">
        <v>572</v>
      </c>
      <c r="C6" s="75" t="str">
        <f t="shared" si="0"/>
        <v>Dim ON_OFF_Site as Long</v>
      </c>
      <c r="D6" s="1" t="s">
        <v>537</v>
      </c>
      <c r="E6" s="1" t="s">
        <v>538</v>
      </c>
      <c r="F6" t="str">
        <f t="shared" si="2"/>
        <v>ON_OFF_Site</v>
      </c>
      <c r="G6" s="76" t="s">
        <v>539</v>
      </c>
      <c r="J6" t="str">
        <f t="shared" si="1"/>
        <v>ON_OFF_Site=cells.find(what:="ON_OFF_Site", LookIn:=xlFormulas).Row</v>
      </c>
      <c r="K6" s="10">
        <v>19</v>
      </c>
    </row>
    <row r="7" spans="1:11" ht="15.6" hidden="1" x14ac:dyDescent="0.3">
      <c r="A7" t="s">
        <v>533</v>
      </c>
      <c r="B7" s="75" t="s">
        <v>573</v>
      </c>
      <c r="C7" s="75" t="str">
        <f t="shared" si="0"/>
        <v>Dim Site as Long</v>
      </c>
      <c r="D7" s="1" t="s">
        <v>537</v>
      </c>
      <c r="E7" s="1" t="s">
        <v>538</v>
      </c>
      <c r="F7" t="str">
        <f t="shared" si="2"/>
        <v>Site</v>
      </c>
      <c r="G7" s="76" t="s">
        <v>539</v>
      </c>
      <c r="J7" t="str">
        <f t="shared" si="1"/>
        <v>Site=cells.find(what:="Site", LookIn:=xlFormulas).Row</v>
      </c>
      <c r="K7" s="10">
        <v>20</v>
      </c>
    </row>
    <row r="8" spans="1:11" ht="15.6" hidden="1" x14ac:dyDescent="0.3">
      <c r="A8" t="s">
        <v>546</v>
      </c>
      <c r="B8" s="73" t="s">
        <v>574</v>
      </c>
      <c r="C8" s="75" t="str">
        <f t="shared" si="0"/>
        <v>Dim Shift_Start_Time as Long</v>
      </c>
      <c r="D8" s="1" t="s">
        <v>537</v>
      </c>
      <c r="E8" s="1" t="s">
        <v>538</v>
      </c>
      <c r="F8" t="str">
        <f t="shared" si="2"/>
        <v>Shift_Start_Time</v>
      </c>
      <c r="G8" s="76" t="s">
        <v>539</v>
      </c>
      <c r="J8" t="str">
        <f t="shared" si="1"/>
        <v>Shift_Start_Time=cells.find(what:="Shift_Start_Time", LookIn:=xlFormulas).Row</v>
      </c>
      <c r="K8" s="10">
        <v>21</v>
      </c>
    </row>
    <row r="9" spans="1:11" ht="15.6" hidden="1" x14ac:dyDescent="0.3">
      <c r="A9" t="s">
        <v>547</v>
      </c>
      <c r="B9" s="73" t="s">
        <v>575</v>
      </c>
      <c r="C9" s="75" t="str">
        <f t="shared" si="0"/>
        <v>Dim Shift_End_Time as Long</v>
      </c>
      <c r="D9" s="1" t="s">
        <v>537</v>
      </c>
      <c r="E9" s="1" t="s">
        <v>538</v>
      </c>
      <c r="F9" t="str">
        <f t="shared" si="2"/>
        <v>Shift_End_Time</v>
      </c>
      <c r="G9" s="76" t="s">
        <v>539</v>
      </c>
      <c r="J9" t="str">
        <f t="shared" si="1"/>
        <v>Shift_End_Time=cells.find(what:="Shift_End_Time", LookIn:=xlFormulas).Row</v>
      </c>
      <c r="K9" s="10">
        <v>22</v>
      </c>
    </row>
    <row r="10" spans="1:11" ht="15.6" hidden="1" x14ac:dyDescent="0.3">
      <c r="A10" t="s">
        <v>611</v>
      </c>
      <c r="B10" s="75" t="s">
        <v>576</v>
      </c>
      <c r="C10" s="75" t="str">
        <f t="shared" si="0"/>
        <v>Dim Total_Shift_Hours as Long</v>
      </c>
      <c r="D10" s="1" t="s">
        <v>537</v>
      </c>
      <c r="E10" s="1" t="s">
        <v>538</v>
      </c>
      <c r="F10" t="str">
        <f t="shared" si="2"/>
        <v>Total_Shift_Hours</v>
      </c>
      <c r="G10" s="76" t="s">
        <v>539</v>
      </c>
      <c r="J10" t="str">
        <f t="shared" si="1"/>
        <v>Total_Shift_Hours=cells.find(what:="Total_Shift_Hours", LookIn:=xlFormulas).Row</v>
      </c>
      <c r="K10" s="10">
        <v>23</v>
      </c>
    </row>
    <row r="11" spans="1:11" ht="15.6" hidden="1" x14ac:dyDescent="0.3">
      <c r="A11" t="s">
        <v>528</v>
      </c>
      <c r="B11" s="75" t="s">
        <v>577</v>
      </c>
      <c r="C11" s="75" t="str">
        <f t="shared" si="0"/>
        <v>Dim Direct as Long</v>
      </c>
      <c r="D11" s="1" t="s">
        <v>537</v>
      </c>
      <c r="E11" s="1" t="s">
        <v>538</v>
      </c>
      <c r="F11" t="str">
        <f t="shared" si="2"/>
        <v>Direct</v>
      </c>
      <c r="G11" s="76" t="s">
        <v>539</v>
      </c>
      <c r="J11" t="str">
        <f t="shared" si="1"/>
        <v>Direct=cells.find(what:="Direct", LookIn:=xlFormulas).Row</v>
      </c>
      <c r="K11" s="10">
        <v>24</v>
      </c>
    </row>
    <row r="12" spans="1:11" ht="15.6" hidden="1" x14ac:dyDescent="0.3">
      <c r="A12" t="s">
        <v>529</v>
      </c>
      <c r="B12" s="73" t="s">
        <v>578</v>
      </c>
      <c r="C12" s="75" t="str">
        <f t="shared" si="0"/>
        <v>Dim Indirect as Long</v>
      </c>
      <c r="D12" s="1" t="s">
        <v>537</v>
      </c>
      <c r="E12" s="1" t="s">
        <v>538</v>
      </c>
      <c r="F12" t="str">
        <f t="shared" si="2"/>
        <v>Indirect</v>
      </c>
      <c r="G12" s="76" t="s">
        <v>539</v>
      </c>
      <c r="J12" t="str">
        <f t="shared" si="1"/>
        <v>Indirect=cells.find(what:="Indirect", LookIn:=xlFormulas).Row</v>
      </c>
      <c r="K12" s="10">
        <v>25</v>
      </c>
    </row>
    <row r="13" spans="1:11" ht="15.6" hidden="1" x14ac:dyDescent="0.3">
      <c r="A13" t="s">
        <v>545</v>
      </c>
      <c r="B13" s="75" t="s">
        <v>579</v>
      </c>
      <c r="C13" s="75" t="str">
        <f t="shared" si="0"/>
        <v>Dim Cadmin_Other as Long</v>
      </c>
      <c r="D13" s="1" t="s">
        <v>537</v>
      </c>
      <c r="E13" s="1" t="s">
        <v>538</v>
      </c>
      <c r="F13" t="str">
        <f t="shared" si="2"/>
        <v>Cadmin_Other</v>
      </c>
      <c r="G13" s="76" t="s">
        <v>539</v>
      </c>
      <c r="J13" t="str">
        <f t="shared" si="1"/>
        <v>Cadmin_Other=cells.find(what:="Cadmin_Other", LookIn:=xlFormulas).Row</v>
      </c>
      <c r="K13" s="10">
        <v>26</v>
      </c>
    </row>
    <row r="14" spans="1:11" ht="15.6" x14ac:dyDescent="0.3">
      <c r="A14" s="101" t="s">
        <v>535</v>
      </c>
      <c r="B14" s="72" t="s">
        <v>580</v>
      </c>
      <c r="C14" s="75" t="str">
        <f t="shared" si="0"/>
        <v>Dim Base as Long</v>
      </c>
      <c r="D14" s="1" t="s">
        <v>537</v>
      </c>
      <c r="E14" s="1" t="s">
        <v>565</v>
      </c>
      <c r="F14" t="str">
        <f t="shared" si="2"/>
        <v>Base</v>
      </c>
      <c r="G14" s="76" t="s">
        <v>566</v>
      </c>
      <c r="J14" t="str">
        <f t="shared" ref="J14:J16" si="3">CONCATENATE(D14,E14,F14,G14)</f>
        <v>=Columns(Base).Hidden = True</v>
      </c>
      <c r="K14" s="10">
        <v>28</v>
      </c>
    </row>
    <row r="15" spans="1:11" ht="15.6" x14ac:dyDescent="0.3">
      <c r="A15" s="101" t="s">
        <v>612</v>
      </c>
      <c r="B15" s="75" t="s">
        <v>581</v>
      </c>
      <c r="C15" s="75" t="str">
        <f t="shared" si="0"/>
        <v>Dim WeekdayStart as Long</v>
      </c>
      <c r="D15" s="1" t="s">
        <v>537</v>
      </c>
      <c r="E15" s="1" t="s">
        <v>565</v>
      </c>
      <c r="F15" t="str">
        <f t="shared" si="2"/>
        <v>WeekdayStart</v>
      </c>
      <c r="G15" s="76" t="s">
        <v>566</v>
      </c>
      <c r="J15" t="str">
        <f t="shared" si="3"/>
        <v>=Columns(WeekdayStart).Hidden = True</v>
      </c>
      <c r="K15" s="10">
        <v>29</v>
      </c>
    </row>
    <row r="16" spans="1:11" ht="15.6" x14ac:dyDescent="0.3">
      <c r="A16" s="101" t="s">
        <v>613</v>
      </c>
      <c r="B16" s="75" t="s">
        <v>582</v>
      </c>
      <c r="C16" s="75" t="str">
        <f t="shared" si="0"/>
        <v>Dim WeekdayEnd as Long</v>
      </c>
      <c r="D16" s="1" t="s">
        <v>537</v>
      </c>
      <c r="E16" s="1" t="s">
        <v>565</v>
      </c>
      <c r="F16" t="str">
        <f t="shared" si="2"/>
        <v>WeekdayEnd</v>
      </c>
      <c r="G16" s="76" t="s">
        <v>566</v>
      </c>
      <c r="J16" t="str">
        <f t="shared" si="3"/>
        <v>=Columns(WeekdayEnd).Hidden = True</v>
      </c>
      <c r="K16" s="10">
        <v>30</v>
      </c>
    </row>
    <row r="17" spans="1:11" ht="15.6" hidden="1" x14ac:dyDescent="0.3">
      <c r="A17" t="s">
        <v>614</v>
      </c>
      <c r="B17" s="73" t="s">
        <v>583</v>
      </c>
      <c r="C17" s="75" t="str">
        <f t="shared" si="0"/>
        <v>Dim WeekdayHours as Long</v>
      </c>
      <c r="D17" s="1" t="s">
        <v>537</v>
      </c>
      <c r="E17" s="1" t="s">
        <v>538</v>
      </c>
      <c r="F17" t="str">
        <f t="shared" si="2"/>
        <v>WeekdayHours</v>
      </c>
      <c r="G17" s="76" t="s">
        <v>539</v>
      </c>
      <c r="J17" t="str">
        <f t="shared" si="1"/>
        <v>WeekdayHours=cells.find(what:="WeekdayHours", LookIn:=xlFormulas).Row</v>
      </c>
      <c r="K17" s="10">
        <v>31</v>
      </c>
    </row>
    <row r="18" spans="1:11" ht="15.6" x14ac:dyDescent="0.3">
      <c r="A18" s="101" t="s">
        <v>615</v>
      </c>
      <c r="B18" s="75" t="s">
        <v>584</v>
      </c>
      <c r="C18" s="75" t="str">
        <f t="shared" si="0"/>
        <v>Dim WeekdayRate as Long</v>
      </c>
      <c r="D18" s="1" t="s">
        <v>537</v>
      </c>
      <c r="E18" s="1" t="s">
        <v>565</v>
      </c>
      <c r="F18" t="str">
        <f>+A18</f>
        <v>WeekdayRate</v>
      </c>
      <c r="G18" s="76" t="s">
        <v>566</v>
      </c>
      <c r="J18" t="str">
        <f>CONCATENATE(D18,E18,F18,G18)</f>
        <v>=Columns(WeekdayRate).Hidden = True</v>
      </c>
      <c r="K18" s="10">
        <v>32</v>
      </c>
    </row>
    <row r="19" spans="1:11" ht="15.6" hidden="1" x14ac:dyDescent="0.3">
      <c r="A19" t="s">
        <v>616</v>
      </c>
      <c r="B19" s="72" t="s">
        <v>585</v>
      </c>
      <c r="C19" s="75" t="str">
        <f t="shared" si="0"/>
        <v>Dim WeekdayDollars as Long</v>
      </c>
      <c r="D19" s="1" t="s">
        <v>537</v>
      </c>
      <c r="E19" s="1" t="s">
        <v>538</v>
      </c>
      <c r="F19" t="str">
        <f t="shared" si="2"/>
        <v>WeekdayDollars</v>
      </c>
      <c r="G19" s="76" t="s">
        <v>539</v>
      </c>
      <c r="J19" t="str">
        <f t="shared" si="1"/>
        <v>WeekdayDollars=cells.find(what:="WeekdayDollars", LookIn:=xlFormulas).Row</v>
      </c>
      <c r="K19" s="10">
        <v>33</v>
      </c>
    </row>
    <row r="20" spans="1:11" ht="15.6" x14ac:dyDescent="0.3">
      <c r="A20" s="101" t="s">
        <v>536</v>
      </c>
      <c r="B20" s="72" t="s">
        <v>586</v>
      </c>
      <c r="C20" s="75" t="str">
        <f t="shared" si="0"/>
        <v>Dim Evening as Long</v>
      </c>
      <c r="D20" s="1" t="s">
        <v>537</v>
      </c>
      <c r="E20" s="1" t="s">
        <v>565</v>
      </c>
      <c r="F20" t="str">
        <f t="shared" si="2"/>
        <v>Evening</v>
      </c>
      <c r="G20" s="76" t="s">
        <v>566</v>
      </c>
      <c r="J20" t="str">
        <f t="shared" ref="J20:J22" si="4">CONCATENATE(D20,E20,F20,G20)</f>
        <v>=Columns(Evening).Hidden = True</v>
      </c>
      <c r="K20" s="10">
        <v>34</v>
      </c>
    </row>
    <row r="21" spans="1:11" ht="15.6" x14ac:dyDescent="0.3">
      <c r="A21" s="101" t="s">
        <v>617</v>
      </c>
      <c r="B21" s="75" t="s">
        <v>587</v>
      </c>
      <c r="C21" s="75" t="str">
        <f t="shared" si="0"/>
        <v>Dim EveningStart as Long</v>
      </c>
      <c r="D21" s="1" t="s">
        <v>537</v>
      </c>
      <c r="E21" s="1" t="s">
        <v>565</v>
      </c>
      <c r="F21" t="str">
        <f t="shared" si="2"/>
        <v>EveningStart</v>
      </c>
      <c r="G21" s="76" t="s">
        <v>566</v>
      </c>
      <c r="J21" t="str">
        <f t="shared" si="4"/>
        <v>=Columns(EveningStart).Hidden = True</v>
      </c>
      <c r="K21" s="10">
        <v>35</v>
      </c>
    </row>
    <row r="22" spans="1:11" ht="15.6" x14ac:dyDescent="0.3">
      <c r="A22" s="101" t="s">
        <v>618</v>
      </c>
      <c r="B22" s="75" t="s">
        <v>588</v>
      </c>
      <c r="C22" s="75" t="str">
        <f t="shared" si="0"/>
        <v>Dim EveningEnd as Long</v>
      </c>
      <c r="D22" s="1" t="s">
        <v>537</v>
      </c>
      <c r="E22" s="1" t="s">
        <v>565</v>
      </c>
      <c r="F22" t="str">
        <f t="shared" si="2"/>
        <v>EveningEnd</v>
      </c>
      <c r="G22" s="76" t="s">
        <v>566</v>
      </c>
      <c r="J22" t="str">
        <f t="shared" si="4"/>
        <v>=Columns(EveningEnd).Hidden = True</v>
      </c>
      <c r="K22" s="10">
        <v>36</v>
      </c>
    </row>
    <row r="23" spans="1:11" ht="15.6" hidden="1" x14ac:dyDescent="0.3">
      <c r="A23" t="s">
        <v>619</v>
      </c>
      <c r="B23" s="73" t="s">
        <v>589</v>
      </c>
      <c r="C23" s="75" t="str">
        <f t="shared" si="0"/>
        <v>Dim EveningHours as Long</v>
      </c>
      <c r="D23" s="1" t="s">
        <v>537</v>
      </c>
      <c r="E23" s="1" t="s">
        <v>538</v>
      </c>
      <c r="F23" t="str">
        <f t="shared" si="2"/>
        <v>EveningHours</v>
      </c>
      <c r="G23" s="76" t="s">
        <v>539</v>
      </c>
      <c r="J23" t="str">
        <f t="shared" si="1"/>
        <v>EveningHours=cells.find(what:="EveningHours", LookIn:=xlFormulas).Row</v>
      </c>
      <c r="K23" s="10">
        <v>37</v>
      </c>
    </row>
    <row r="24" spans="1:11" ht="15.6" x14ac:dyDescent="0.3">
      <c r="A24" s="101" t="s">
        <v>620</v>
      </c>
      <c r="B24" s="77" t="s">
        <v>590</v>
      </c>
      <c r="C24" s="75" t="str">
        <f t="shared" si="0"/>
        <v>Dim EveningRate as Long</v>
      </c>
      <c r="D24" s="1" t="s">
        <v>537</v>
      </c>
      <c r="E24" s="1" t="s">
        <v>565</v>
      </c>
      <c r="F24" t="str">
        <f>+A24</f>
        <v>EveningRate</v>
      </c>
      <c r="G24" s="76" t="s">
        <v>566</v>
      </c>
      <c r="J24" t="str">
        <f>CONCATENATE(D24,E24,F24,G24)</f>
        <v>=Columns(EveningRate).Hidden = True</v>
      </c>
      <c r="K24" s="10">
        <v>1</v>
      </c>
    </row>
    <row r="25" spans="1:11" ht="15.6" hidden="1" x14ac:dyDescent="0.3">
      <c r="A25" s="1" t="s">
        <v>621</v>
      </c>
      <c r="B25" s="77" t="s">
        <v>591</v>
      </c>
      <c r="C25" s="75" t="str">
        <f t="shared" si="0"/>
        <v>Dim EveningDollars as Long</v>
      </c>
      <c r="D25" s="1" t="s">
        <v>537</v>
      </c>
      <c r="E25" s="1" t="s">
        <v>538</v>
      </c>
      <c r="F25" t="str">
        <f t="shared" ref="F25:F39" si="5">+A25</f>
        <v>EveningDollars</v>
      </c>
      <c r="G25" s="76" t="s">
        <v>539</v>
      </c>
      <c r="J25" t="str">
        <f t="shared" si="1"/>
        <v>EveningDollars=cells.find(what:="EveningDollars", LookIn:=xlFormulas).Row</v>
      </c>
      <c r="K25" s="10">
        <v>2</v>
      </c>
    </row>
    <row r="26" spans="1:11" ht="15.6" x14ac:dyDescent="0.3">
      <c r="A26" s="101" t="s">
        <v>622</v>
      </c>
      <c r="B26" t="s">
        <v>592</v>
      </c>
      <c r="C26" s="75" t="str">
        <f t="shared" si="0"/>
        <v>Dim WeekendStat as Long</v>
      </c>
      <c r="D26" s="1" t="s">
        <v>537</v>
      </c>
      <c r="E26" s="1" t="s">
        <v>565</v>
      </c>
      <c r="F26" t="str">
        <f t="shared" si="5"/>
        <v>WeekendStat</v>
      </c>
      <c r="G26" s="76" t="s">
        <v>566</v>
      </c>
      <c r="J26" t="str">
        <f t="shared" ref="J26:J28" si="6">CONCATENATE(D26,E26,F26,G26)</f>
        <v>=Columns(WeekendStat).Hidden = True</v>
      </c>
      <c r="K26" s="10">
        <v>3</v>
      </c>
    </row>
    <row r="27" spans="1:11" ht="15.6" x14ac:dyDescent="0.3">
      <c r="A27" s="101" t="s">
        <v>623</v>
      </c>
      <c r="B27" s="1" t="s">
        <v>593</v>
      </c>
      <c r="C27" s="75" t="str">
        <f t="shared" si="0"/>
        <v>Dim WeekendStatStart as Long</v>
      </c>
      <c r="D27" s="1" t="s">
        <v>537</v>
      </c>
      <c r="E27" s="1" t="s">
        <v>565</v>
      </c>
      <c r="F27" t="str">
        <f t="shared" si="5"/>
        <v>WeekendStatStart</v>
      </c>
      <c r="G27" s="76" t="s">
        <v>566</v>
      </c>
      <c r="J27" t="str">
        <f t="shared" si="6"/>
        <v>=Columns(WeekendStatStart).Hidden = True</v>
      </c>
      <c r="K27" s="10">
        <v>4</v>
      </c>
    </row>
    <row r="28" spans="1:11" ht="15.6" x14ac:dyDescent="0.3">
      <c r="A28" s="101" t="s">
        <v>624</v>
      </c>
      <c r="B28" s="1" t="s">
        <v>594</v>
      </c>
      <c r="C28" s="75" t="str">
        <f t="shared" si="0"/>
        <v>Dim WeekendStatEnd as Long</v>
      </c>
      <c r="D28" s="1" t="s">
        <v>537</v>
      </c>
      <c r="E28" s="1" t="s">
        <v>565</v>
      </c>
      <c r="F28" t="str">
        <f t="shared" si="5"/>
        <v>WeekendStatEnd</v>
      </c>
      <c r="G28" s="76" t="s">
        <v>566</v>
      </c>
      <c r="J28" t="str">
        <f t="shared" si="6"/>
        <v>=Columns(WeekendStatEnd).Hidden = True</v>
      </c>
      <c r="K28" s="10">
        <v>5</v>
      </c>
    </row>
    <row r="29" spans="1:11" ht="15.6" hidden="1" x14ac:dyDescent="0.3">
      <c r="A29" t="s">
        <v>625</v>
      </c>
      <c r="B29" s="1" t="s">
        <v>595</v>
      </c>
      <c r="C29" s="75" t="str">
        <f t="shared" si="0"/>
        <v>Dim WeekendStatHours as Long</v>
      </c>
      <c r="D29" s="1" t="s">
        <v>537</v>
      </c>
      <c r="E29" s="1" t="s">
        <v>538</v>
      </c>
      <c r="F29" t="str">
        <f t="shared" si="5"/>
        <v>WeekendStatHours</v>
      </c>
      <c r="G29" s="76" t="s">
        <v>539</v>
      </c>
      <c r="J29" t="str">
        <f t="shared" si="1"/>
        <v>WeekendStatHours=cells.find(what:="WeekendStatHours", LookIn:=xlFormulas).Row</v>
      </c>
      <c r="K29" s="10">
        <v>6</v>
      </c>
    </row>
    <row r="30" spans="1:11" ht="15.6" x14ac:dyDescent="0.3">
      <c r="A30" s="101" t="s">
        <v>626</v>
      </c>
      <c r="B30" s="1" t="s">
        <v>596</v>
      </c>
      <c r="C30" s="75" t="str">
        <f t="shared" si="0"/>
        <v>Dim WeekendStatRate as Long</v>
      </c>
      <c r="D30" s="1" t="s">
        <v>537</v>
      </c>
      <c r="E30" s="1" t="s">
        <v>565</v>
      </c>
      <c r="F30" t="str">
        <f>+A30</f>
        <v>WeekendStatRate</v>
      </c>
      <c r="G30" s="76" t="s">
        <v>566</v>
      </c>
      <c r="J30" t="str">
        <f>CONCATENATE(D30,E30,F30,G30)</f>
        <v>=Columns(WeekendStatRate).Hidden = True</v>
      </c>
      <c r="K30" s="10">
        <v>7</v>
      </c>
    </row>
    <row r="31" spans="1:11" ht="15.6" hidden="1" x14ac:dyDescent="0.3">
      <c r="A31" t="s">
        <v>627</v>
      </c>
      <c r="B31" t="s">
        <v>597</v>
      </c>
      <c r="C31" s="75" t="str">
        <f t="shared" si="0"/>
        <v>Dim WeekendStatDollars as Long</v>
      </c>
      <c r="D31" s="1" t="s">
        <v>537</v>
      </c>
      <c r="E31" s="1" t="s">
        <v>538</v>
      </c>
      <c r="F31" t="str">
        <f t="shared" si="5"/>
        <v>WeekendStatDollars</v>
      </c>
      <c r="G31" s="76" t="s">
        <v>539</v>
      </c>
      <c r="K31" s="10">
        <v>8</v>
      </c>
    </row>
    <row r="32" spans="1:11" ht="15.6" x14ac:dyDescent="0.3">
      <c r="A32" s="101" t="s">
        <v>534</v>
      </c>
      <c r="B32" s="72" t="s">
        <v>598</v>
      </c>
      <c r="C32" s="75" t="str">
        <f t="shared" si="0"/>
        <v>Dim Night as Long</v>
      </c>
      <c r="D32" s="1" t="s">
        <v>537</v>
      </c>
      <c r="E32" s="1" t="s">
        <v>565</v>
      </c>
      <c r="F32" t="str">
        <f t="shared" si="5"/>
        <v>Night</v>
      </c>
      <c r="G32" s="76" t="s">
        <v>566</v>
      </c>
      <c r="J32" t="str">
        <f t="shared" ref="J32:J34" si="7">CONCATENATE(D32,E32,F32,G32)</f>
        <v>=Columns(Night).Hidden = True</v>
      </c>
      <c r="K32" s="10">
        <v>9</v>
      </c>
    </row>
    <row r="33" spans="1:11" ht="15.6" x14ac:dyDescent="0.3">
      <c r="A33" s="101" t="s">
        <v>628</v>
      </c>
      <c r="B33" t="s">
        <v>599</v>
      </c>
      <c r="C33" s="75" t="str">
        <f t="shared" si="0"/>
        <v>Dim NightStart as Long</v>
      </c>
      <c r="D33" s="1" t="s">
        <v>537</v>
      </c>
      <c r="E33" s="1" t="s">
        <v>565</v>
      </c>
      <c r="F33" t="str">
        <f t="shared" si="5"/>
        <v>NightStart</v>
      </c>
      <c r="G33" s="76" t="s">
        <v>566</v>
      </c>
      <c r="J33" t="str">
        <f t="shared" si="7"/>
        <v>=Columns(NightStart).Hidden = True</v>
      </c>
      <c r="K33" s="10">
        <v>10</v>
      </c>
    </row>
    <row r="34" spans="1:11" ht="15.6" x14ac:dyDescent="0.3">
      <c r="A34" s="101" t="s">
        <v>629</v>
      </c>
      <c r="B34" s="1" t="s">
        <v>600</v>
      </c>
      <c r="C34" s="75" t="str">
        <f t="shared" si="0"/>
        <v>Dim NightEndd as Long</v>
      </c>
      <c r="D34" s="1" t="s">
        <v>537</v>
      </c>
      <c r="E34" s="1" t="s">
        <v>565</v>
      </c>
      <c r="F34" t="str">
        <f t="shared" si="5"/>
        <v>NightEndd</v>
      </c>
      <c r="G34" s="76" t="s">
        <v>566</v>
      </c>
      <c r="J34" t="str">
        <f t="shared" si="7"/>
        <v>=Columns(NightEndd).Hidden = True</v>
      </c>
      <c r="K34" s="10">
        <v>11</v>
      </c>
    </row>
    <row r="35" spans="1:11" ht="15.6" hidden="1" x14ac:dyDescent="0.3">
      <c r="A35" t="s">
        <v>630</v>
      </c>
      <c r="B35" s="1" t="s">
        <v>601</v>
      </c>
      <c r="C35" s="75" t="str">
        <f t="shared" si="0"/>
        <v>Dim NightHours as Long</v>
      </c>
      <c r="D35" s="1" t="s">
        <v>537</v>
      </c>
      <c r="E35" s="1" t="s">
        <v>538</v>
      </c>
      <c r="F35" t="str">
        <f t="shared" si="5"/>
        <v>NightHours</v>
      </c>
      <c r="G35" s="76" t="s">
        <v>539</v>
      </c>
      <c r="J35" t="s">
        <v>548</v>
      </c>
      <c r="K35" s="10">
        <v>12</v>
      </c>
    </row>
    <row r="36" spans="1:11" ht="15.6" x14ac:dyDescent="0.3">
      <c r="A36" s="101" t="s">
        <v>631</v>
      </c>
      <c r="B36" s="72" t="s">
        <v>602</v>
      </c>
      <c r="C36" s="75" t="str">
        <f t="shared" si="0"/>
        <v>Dim NightRate as Long</v>
      </c>
      <c r="D36" s="1" t="s">
        <v>537</v>
      </c>
      <c r="E36" s="1" t="s">
        <v>565</v>
      </c>
      <c r="F36" t="str">
        <f>+A36</f>
        <v>NightRate</v>
      </c>
      <c r="G36" s="76" t="s">
        <v>566</v>
      </c>
      <c r="J36" t="str">
        <f>CONCATENATE(D36,E36,F36,G36)</f>
        <v>=Columns(NightRate).Hidden = True</v>
      </c>
      <c r="K36" s="10"/>
    </row>
    <row r="37" spans="1:11" ht="15.6" hidden="1" x14ac:dyDescent="0.3">
      <c r="A37" t="s">
        <v>632</v>
      </c>
      <c r="B37" t="s">
        <v>603</v>
      </c>
      <c r="C37" s="75" t="str">
        <f t="shared" si="0"/>
        <v>Dim NightDollars as Long</v>
      </c>
      <c r="D37" s="1" t="s">
        <v>537</v>
      </c>
      <c r="E37" s="1" t="s">
        <v>538</v>
      </c>
      <c r="F37" t="str">
        <f t="shared" si="5"/>
        <v>NightDollars</v>
      </c>
      <c r="G37" s="76" t="s">
        <v>539</v>
      </c>
      <c r="J37" t="s">
        <v>549</v>
      </c>
      <c r="K37" s="10"/>
    </row>
    <row r="38" spans="1:11" ht="15.6" hidden="1" x14ac:dyDescent="0.3">
      <c r="A38" t="s">
        <v>553</v>
      </c>
      <c r="B38" t="s">
        <v>604</v>
      </c>
      <c r="C38" s="75" t="str">
        <f t="shared" si="0"/>
        <v>Dim Total_Hours as Long</v>
      </c>
      <c r="D38" s="1" t="s">
        <v>537</v>
      </c>
      <c r="E38" s="1" t="s">
        <v>538</v>
      </c>
      <c r="F38" t="str">
        <f t="shared" si="5"/>
        <v>Total_Hours</v>
      </c>
      <c r="G38" s="76" t="s">
        <v>539</v>
      </c>
      <c r="J38" t="s">
        <v>550</v>
      </c>
      <c r="K38" s="10"/>
    </row>
    <row r="39" spans="1:11" ht="15.6" hidden="1" x14ac:dyDescent="0.3">
      <c r="A39" t="s">
        <v>554</v>
      </c>
      <c r="B39" s="1" t="s">
        <v>605</v>
      </c>
      <c r="C39" s="75" t="str">
        <f t="shared" si="0"/>
        <v>Dim After_Hours as Long</v>
      </c>
      <c r="D39" s="1" t="s">
        <v>537</v>
      </c>
      <c r="E39" s="1" t="s">
        <v>538</v>
      </c>
      <c r="F39" t="str">
        <f t="shared" si="5"/>
        <v>After_Hours</v>
      </c>
      <c r="G39" s="76" t="s">
        <v>539</v>
      </c>
      <c r="J39" t="s">
        <v>551</v>
      </c>
      <c r="K39" s="10">
        <v>16</v>
      </c>
    </row>
    <row r="40" spans="1:11" hidden="1" x14ac:dyDescent="0.25">
      <c r="A40" t="s">
        <v>555</v>
      </c>
      <c r="B40" s="74" t="s">
        <v>606</v>
      </c>
      <c r="C40" s="75"/>
      <c r="D40" s="1"/>
      <c r="E40" s="1"/>
      <c r="G40" s="76"/>
    </row>
    <row r="41" spans="1:11" hidden="1" x14ac:dyDescent="0.25">
      <c r="A41" t="s">
        <v>71</v>
      </c>
      <c r="B41" s="74" t="s">
        <v>607</v>
      </c>
      <c r="C41" s="75"/>
      <c r="D41" s="1"/>
      <c r="E41" s="1"/>
      <c r="G41" s="76"/>
    </row>
    <row r="42" spans="1:11" ht="15.6" hidden="1" x14ac:dyDescent="0.25">
      <c r="A42" s="52" t="s">
        <v>69</v>
      </c>
      <c r="B42" s="78" t="s">
        <v>608</v>
      </c>
      <c r="C42" s="75" t="str">
        <f t="shared" ref="C42" si="8">TRIM(B42)</f>
        <v>Errors = Cells.Find(What:="Errors", LookIn:=xlFormulas).column</v>
      </c>
      <c r="D42" s="1" t="s">
        <v>556</v>
      </c>
      <c r="E42" s="1" t="str">
        <f>+C42</f>
        <v>Errors = Cells.Find(What:="Errors", LookIn:=xlFormulas).column</v>
      </c>
      <c r="F42" s="1" t="s">
        <v>557</v>
      </c>
      <c r="G42" s="76"/>
      <c r="J42" t="str">
        <f>CONCATENATE(D42,E42,F42,G42)</f>
        <v>Dim Errors = Cells.Find(What:="Errors", LookIn:=xlFormulas).column as Long</v>
      </c>
      <c r="K42">
        <v>38</v>
      </c>
    </row>
  </sheetData>
  <autoFilter ref="A1:G42" xr:uid="{00000000-0009-0000-0000-000004000000}">
    <filterColumn colId="0">
      <colorFilter dxfId="56"/>
    </filterColumn>
  </autoFilter>
  <conditionalFormatting sqref="K1:K39">
    <cfRule type="duplicateValues" dxfId="32" priority="477"/>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211"/>
  <sheetViews>
    <sheetView topLeftCell="A36" workbookViewId="0">
      <selection activeCell="A69" sqref="A69"/>
    </sheetView>
  </sheetViews>
  <sheetFormatPr defaultRowHeight="13.2" x14ac:dyDescent="0.25"/>
  <cols>
    <col min="1" max="1" width="69.6640625" bestFit="1" customWidth="1"/>
  </cols>
  <sheetData>
    <row r="1" spans="1:2" x14ac:dyDescent="0.25">
      <c r="A1" t="s">
        <v>271</v>
      </c>
      <c r="B1" t="s">
        <v>129</v>
      </c>
    </row>
    <row r="2" spans="1:2" x14ac:dyDescent="0.25">
      <c r="A2" t="s">
        <v>635</v>
      </c>
    </row>
    <row r="3" spans="1:2" x14ac:dyDescent="0.25">
      <c r="A3" t="s">
        <v>683</v>
      </c>
    </row>
    <row r="4" spans="1:2" x14ac:dyDescent="0.25">
      <c r="A4" t="s">
        <v>130</v>
      </c>
      <c r="B4" t="s">
        <v>131</v>
      </c>
    </row>
    <row r="5" spans="1:2" x14ac:dyDescent="0.25">
      <c r="A5" t="s">
        <v>132</v>
      </c>
      <c r="B5" t="s">
        <v>133</v>
      </c>
    </row>
    <row r="6" spans="1:2" x14ac:dyDescent="0.25">
      <c r="A6" t="s">
        <v>273</v>
      </c>
      <c r="B6" t="s">
        <v>272</v>
      </c>
    </row>
    <row r="7" spans="1:2" x14ac:dyDescent="0.25">
      <c r="A7" t="s">
        <v>275</v>
      </c>
      <c r="B7" t="s">
        <v>274</v>
      </c>
    </row>
    <row r="8" spans="1:2" x14ac:dyDescent="0.25">
      <c r="A8" t="s">
        <v>277</v>
      </c>
      <c r="B8" t="s">
        <v>276</v>
      </c>
    </row>
    <row r="9" spans="1:2" x14ac:dyDescent="0.25">
      <c r="A9" t="s">
        <v>279</v>
      </c>
      <c r="B9" t="s">
        <v>278</v>
      </c>
    </row>
    <row r="10" spans="1:2" x14ac:dyDescent="0.25">
      <c r="A10" t="s">
        <v>281</v>
      </c>
      <c r="B10" t="s">
        <v>280</v>
      </c>
    </row>
    <row r="11" spans="1:2" x14ac:dyDescent="0.25">
      <c r="A11" t="s">
        <v>283</v>
      </c>
      <c r="B11" t="s">
        <v>282</v>
      </c>
    </row>
    <row r="12" spans="1:2" x14ac:dyDescent="0.25">
      <c r="A12" t="s">
        <v>284</v>
      </c>
      <c r="B12" t="s">
        <v>134</v>
      </c>
    </row>
    <row r="13" spans="1:2" x14ac:dyDescent="0.25">
      <c r="A13" t="s">
        <v>135</v>
      </c>
      <c r="B13" t="s">
        <v>136</v>
      </c>
    </row>
    <row r="14" spans="1:2" x14ac:dyDescent="0.25">
      <c r="A14" t="s">
        <v>137</v>
      </c>
      <c r="B14" t="s">
        <v>138</v>
      </c>
    </row>
    <row r="15" spans="1:2" x14ac:dyDescent="0.25">
      <c r="A15" t="s">
        <v>292</v>
      </c>
      <c r="B15" t="s">
        <v>139</v>
      </c>
    </row>
    <row r="16" spans="1:2" x14ac:dyDescent="0.25">
      <c r="A16" t="s">
        <v>700</v>
      </c>
      <c r="B16" t="s">
        <v>291</v>
      </c>
    </row>
    <row r="17" spans="1:2" x14ac:dyDescent="0.25">
      <c r="A17" t="s">
        <v>286</v>
      </c>
      <c r="B17" t="s">
        <v>285</v>
      </c>
    </row>
    <row r="18" spans="1:2" x14ac:dyDescent="0.25">
      <c r="A18" t="s">
        <v>288</v>
      </c>
      <c r="B18" t="s">
        <v>287</v>
      </c>
    </row>
    <row r="19" spans="1:2" x14ac:dyDescent="0.25">
      <c r="A19" t="s">
        <v>290</v>
      </c>
      <c r="B19" t="s">
        <v>289</v>
      </c>
    </row>
    <row r="20" spans="1:2" x14ac:dyDescent="0.25">
      <c r="A20" t="s">
        <v>140</v>
      </c>
      <c r="B20" t="s">
        <v>141</v>
      </c>
    </row>
    <row r="21" spans="1:2" x14ac:dyDescent="0.25">
      <c r="A21" t="s">
        <v>142</v>
      </c>
      <c r="B21" t="s">
        <v>143</v>
      </c>
    </row>
    <row r="22" spans="1:2" x14ac:dyDescent="0.25">
      <c r="A22" t="s">
        <v>294</v>
      </c>
      <c r="B22" t="s">
        <v>293</v>
      </c>
    </row>
    <row r="23" spans="1:2" x14ac:dyDescent="0.25">
      <c r="A23" t="s">
        <v>296</v>
      </c>
      <c r="B23" t="s">
        <v>295</v>
      </c>
    </row>
    <row r="24" spans="1:2" x14ac:dyDescent="0.25">
      <c r="A24" t="s">
        <v>144</v>
      </c>
      <c r="B24" t="s">
        <v>145</v>
      </c>
    </row>
    <row r="25" spans="1:2" x14ac:dyDescent="0.25">
      <c r="A25" t="s">
        <v>298</v>
      </c>
      <c r="B25" t="s">
        <v>297</v>
      </c>
    </row>
    <row r="26" spans="1:2" x14ac:dyDescent="0.25">
      <c r="A26" t="s">
        <v>146</v>
      </c>
      <c r="B26" t="s">
        <v>147</v>
      </c>
    </row>
    <row r="27" spans="1:2" x14ac:dyDescent="0.25">
      <c r="A27" t="s">
        <v>300</v>
      </c>
      <c r="B27" t="s">
        <v>299</v>
      </c>
    </row>
    <row r="28" spans="1:2" x14ac:dyDescent="0.25">
      <c r="A28" t="s">
        <v>305</v>
      </c>
      <c r="B28" t="s">
        <v>148</v>
      </c>
    </row>
    <row r="29" spans="1:2" x14ac:dyDescent="0.25">
      <c r="A29" t="s">
        <v>149</v>
      </c>
      <c r="B29" t="s">
        <v>150</v>
      </c>
    </row>
    <row r="30" spans="1:2" x14ac:dyDescent="0.25">
      <c r="A30" t="s">
        <v>302</v>
      </c>
      <c r="B30" t="s">
        <v>301</v>
      </c>
    </row>
    <row r="31" spans="1:2" x14ac:dyDescent="0.25">
      <c r="A31" t="s">
        <v>692</v>
      </c>
    </row>
    <row r="32" spans="1:2" x14ac:dyDescent="0.25">
      <c r="A32" t="s">
        <v>304</v>
      </c>
      <c r="B32" t="s">
        <v>303</v>
      </c>
    </row>
    <row r="33" spans="1:2" x14ac:dyDescent="0.25">
      <c r="A33" t="s">
        <v>307</v>
      </c>
      <c r="B33" t="s">
        <v>306</v>
      </c>
    </row>
    <row r="34" spans="1:2" x14ac:dyDescent="0.25">
      <c r="A34" t="s">
        <v>151</v>
      </c>
      <c r="B34" t="s">
        <v>152</v>
      </c>
    </row>
    <row r="35" spans="1:2" x14ac:dyDescent="0.25">
      <c r="A35" t="s">
        <v>309</v>
      </c>
      <c r="B35" t="s">
        <v>308</v>
      </c>
    </row>
    <row r="36" spans="1:2" x14ac:dyDescent="0.25">
      <c r="A36" t="s">
        <v>311</v>
      </c>
      <c r="B36" t="s">
        <v>310</v>
      </c>
    </row>
    <row r="37" spans="1:2" x14ac:dyDescent="0.25">
      <c r="A37" t="s">
        <v>316</v>
      </c>
      <c r="B37" t="s">
        <v>153</v>
      </c>
    </row>
    <row r="38" spans="1:2" x14ac:dyDescent="0.25">
      <c r="A38" t="s">
        <v>313</v>
      </c>
      <c r="B38" t="s">
        <v>312</v>
      </c>
    </row>
    <row r="39" spans="1:2" x14ac:dyDescent="0.25">
      <c r="A39" t="s">
        <v>315</v>
      </c>
      <c r="B39" t="s">
        <v>314</v>
      </c>
    </row>
    <row r="40" spans="1:2" x14ac:dyDescent="0.25">
      <c r="A40" t="s">
        <v>154</v>
      </c>
      <c r="B40" t="s">
        <v>155</v>
      </c>
    </row>
    <row r="41" spans="1:2" x14ac:dyDescent="0.25">
      <c r="A41" t="s">
        <v>318</v>
      </c>
      <c r="B41" t="s">
        <v>317</v>
      </c>
    </row>
    <row r="42" spans="1:2" x14ac:dyDescent="0.25">
      <c r="A42" t="s">
        <v>156</v>
      </c>
      <c r="B42" t="s">
        <v>157</v>
      </c>
    </row>
    <row r="43" spans="1:2" x14ac:dyDescent="0.25">
      <c r="A43" t="s">
        <v>320</v>
      </c>
      <c r="B43" t="s">
        <v>319</v>
      </c>
    </row>
    <row r="44" spans="1:2" x14ac:dyDescent="0.25">
      <c r="A44" t="s">
        <v>321</v>
      </c>
      <c r="B44" t="s">
        <v>158</v>
      </c>
    </row>
    <row r="45" spans="1:2" x14ac:dyDescent="0.25">
      <c r="A45" t="s">
        <v>159</v>
      </c>
      <c r="B45" t="s">
        <v>160</v>
      </c>
    </row>
    <row r="46" spans="1:2" x14ac:dyDescent="0.25">
      <c r="A46" t="s">
        <v>323</v>
      </c>
      <c r="B46" t="s">
        <v>322</v>
      </c>
    </row>
    <row r="47" spans="1:2" x14ac:dyDescent="0.25">
      <c r="A47" t="s">
        <v>325</v>
      </c>
      <c r="B47" t="s">
        <v>324</v>
      </c>
    </row>
    <row r="48" spans="1:2" x14ac:dyDescent="0.25">
      <c r="A48" t="s">
        <v>327</v>
      </c>
      <c r="B48" t="s">
        <v>326</v>
      </c>
    </row>
    <row r="49" spans="1:2" x14ac:dyDescent="0.25">
      <c r="A49" t="s">
        <v>161</v>
      </c>
      <c r="B49" t="s">
        <v>162</v>
      </c>
    </row>
    <row r="50" spans="1:2" x14ac:dyDescent="0.25">
      <c r="A50" t="s">
        <v>693</v>
      </c>
    </row>
    <row r="51" spans="1:2" x14ac:dyDescent="0.25">
      <c r="A51" t="s">
        <v>329</v>
      </c>
      <c r="B51" t="s">
        <v>328</v>
      </c>
    </row>
    <row r="52" spans="1:2" x14ac:dyDescent="0.25">
      <c r="A52" t="s">
        <v>163</v>
      </c>
      <c r="B52" t="s">
        <v>164</v>
      </c>
    </row>
    <row r="53" spans="1:2" x14ac:dyDescent="0.25">
      <c r="A53" t="s">
        <v>331</v>
      </c>
      <c r="B53" t="s">
        <v>330</v>
      </c>
    </row>
    <row r="54" spans="1:2" x14ac:dyDescent="0.25">
      <c r="A54" t="s">
        <v>333</v>
      </c>
      <c r="B54" t="s">
        <v>332</v>
      </c>
    </row>
    <row r="55" spans="1:2" x14ac:dyDescent="0.25">
      <c r="A55" t="s">
        <v>335</v>
      </c>
      <c r="B55" t="s">
        <v>334</v>
      </c>
    </row>
    <row r="56" spans="1:2" x14ac:dyDescent="0.25">
      <c r="A56" t="s">
        <v>337</v>
      </c>
      <c r="B56" t="s">
        <v>336</v>
      </c>
    </row>
    <row r="57" spans="1:2" x14ac:dyDescent="0.25">
      <c r="A57" t="s">
        <v>165</v>
      </c>
      <c r="B57" t="s">
        <v>166</v>
      </c>
    </row>
    <row r="58" spans="1:2" x14ac:dyDescent="0.25">
      <c r="A58" t="s">
        <v>338</v>
      </c>
      <c r="B58" t="s">
        <v>167</v>
      </c>
    </row>
    <row r="59" spans="1:2" x14ac:dyDescent="0.25">
      <c r="A59" t="s">
        <v>340</v>
      </c>
      <c r="B59" t="s">
        <v>339</v>
      </c>
    </row>
    <row r="60" spans="1:2" x14ac:dyDescent="0.25">
      <c r="A60" t="s">
        <v>168</v>
      </c>
      <c r="B60" t="s">
        <v>169</v>
      </c>
    </row>
    <row r="61" spans="1:2" x14ac:dyDescent="0.25">
      <c r="A61" t="s">
        <v>342</v>
      </c>
      <c r="B61" t="s">
        <v>341</v>
      </c>
    </row>
    <row r="62" spans="1:2" x14ac:dyDescent="0.25">
      <c r="A62" t="s">
        <v>344</v>
      </c>
      <c r="B62" t="s">
        <v>343</v>
      </c>
    </row>
    <row r="63" spans="1:2" x14ac:dyDescent="0.25">
      <c r="A63" t="s">
        <v>346</v>
      </c>
      <c r="B63" t="s">
        <v>345</v>
      </c>
    </row>
    <row r="64" spans="1:2" x14ac:dyDescent="0.25">
      <c r="A64" t="s">
        <v>348</v>
      </c>
      <c r="B64" t="s">
        <v>347</v>
      </c>
    </row>
    <row r="65" spans="1:2" x14ac:dyDescent="0.25">
      <c r="A65" t="s">
        <v>170</v>
      </c>
      <c r="B65" t="s">
        <v>171</v>
      </c>
    </row>
    <row r="66" spans="1:2" x14ac:dyDescent="0.25">
      <c r="A66" t="s">
        <v>694</v>
      </c>
    </row>
    <row r="67" spans="1:2" x14ac:dyDescent="0.25">
      <c r="A67" t="s">
        <v>349</v>
      </c>
      <c r="B67" t="s">
        <v>172</v>
      </c>
    </row>
    <row r="68" spans="1:2" x14ac:dyDescent="0.25">
      <c r="A68" t="s">
        <v>173</v>
      </c>
      <c r="B68" t="s">
        <v>174</v>
      </c>
    </row>
    <row r="69" spans="1:2" x14ac:dyDescent="0.25">
      <c r="A69" t="s">
        <v>351</v>
      </c>
      <c r="B69" t="s">
        <v>350</v>
      </c>
    </row>
    <row r="70" spans="1:2" x14ac:dyDescent="0.25">
      <c r="A70" t="s">
        <v>175</v>
      </c>
      <c r="B70" t="s">
        <v>176</v>
      </c>
    </row>
    <row r="71" spans="1:2" x14ac:dyDescent="0.25">
      <c r="A71" t="s">
        <v>177</v>
      </c>
      <c r="B71" t="s">
        <v>178</v>
      </c>
    </row>
    <row r="72" spans="1:2" x14ac:dyDescent="0.25">
      <c r="A72" t="s">
        <v>353</v>
      </c>
      <c r="B72" t="s">
        <v>352</v>
      </c>
    </row>
    <row r="73" spans="1:2" x14ac:dyDescent="0.25">
      <c r="A73" t="s">
        <v>527</v>
      </c>
      <c r="B73" t="s">
        <v>179</v>
      </c>
    </row>
    <row r="74" spans="1:2" x14ac:dyDescent="0.25">
      <c r="A74" t="s">
        <v>354</v>
      </c>
      <c r="B74" t="s">
        <v>180</v>
      </c>
    </row>
    <row r="75" spans="1:2" x14ac:dyDescent="0.25">
      <c r="A75" t="s">
        <v>356</v>
      </c>
      <c r="B75" t="s">
        <v>355</v>
      </c>
    </row>
    <row r="76" spans="1:2" x14ac:dyDescent="0.25">
      <c r="A76" t="s">
        <v>358</v>
      </c>
      <c r="B76" t="s">
        <v>357</v>
      </c>
    </row>
    <row r="77" spans="1:2" x14ac:dyDescent="0.25">
      <c r="A77" t="s">
        <v>181</v>
      </c>
      <c r="B77" t="s">
        <v>182</v>
      </c>
    </row>
    <row r="78" spans="1:2" x14ac:dyDescent="0.25">
      <c r="A78" t="s">
        <v>360</v>
      </c>
      <c r="B78" t="s">
        <v>359</v>
      </c>
    </row>
    <row r="79" spans="1:2" x14ac:dyDescent="0.25">
      <c r="A79" t="s">
        <v>362</v>
      </c>
      <c r="B79" t="s">
        <v>361</v>
      </c>
    </row>
    <row r="80" spans="1:2" x14ac:dyDescent="0.25">
      <c r="A80" t="s">
        <v>183</v>
      </c>
      <c r="B80" t="s">
        <v>184</v>
      </c>
    </row>
    <row r="81" spans="1:2" x14ac:dyDescent="0.25">
      <c r="A81" t="s">
        <v>364</v>
      </c>
      <c r="B81" t="s">
        <v>363</v>
      </c>
    </row>
    <row r="82" spans="1:2" x14ac:dyDescent="0.25">
      <c r="A82" t="s">
        <v>185</v>
      </c>
      <c r="B82" t="s">
        <v>186</v>
      </c>
    </row>
    <row r="83" spans="1:2" x14ac:dyDescent="0.25">
      <c r="A83" t="s">
        <v>366</v>
      </c>
      <c r="B83" t="s">
        <v>365</v>
      </c>
    </row>
    <row r="84" spans="1:2" x14ac:dyDescent="0.25">
      <c r="A84" t="s">
        <v>368</v>
      </c>
      <c r="B84" t="s">
        <v>367</v>
      </c>
    </row>
    <row r="85" spans="1:2" x14ac:dyDescent="0.25">
      <c r="A85" t="s">
        <v>370</v>
      </c>
      <c r="B85" t="s">
        <v>369</v>
      </c>
    </row>
    <row r="86" spans="1:2" x14ac:dyDescent="0.25">
      <c r="A86" t="s">
        <v>187</v>
      </c>
      <c r="B86" t="s">
        <v>188</v>
      </c>
    </row>
    <row r="87" spans="1:2" x14ac:dyDescent="0.25">
      <c r="A87" t="s">
        <v>189</v>
      </c>
      <c r="B87" t="s">
        <v>190</v>
      </c>
    </row>
    <row r="88" spans="1:2" x14ac:dyDescent="0.25">
      <c r="A88" t="s">
        <v>372</v>
      </c>
      <c r="B88" t="s">
        <v>371</v>
      </c>
    </row>
    <row r="89" spans="1:2" x14ac:dyDescent="0.25">
      <c r="A89" t="s">
        <v>374</v>
      </c>
      <c r="B89" t="s">
        <v>373</v>
      </c>
    </row>
    <row r="90" spans="1:2" x14ac:dyDescent="0.25">
      <c r="A90" t="s">
        <v>191</v>
      </c>
      <c r="B90" t="s">
        <v>192</v>
      </c>
    </row>
    <row r="91" spans="1:2" x14ac:dyDescent="0.25">
      <c r="A91" t="s">
        <v>376</v>
      </c>
      <c r="B91" t="s">
        <v>375</v>
      </c>
    </row>
    <row r="92" spans="1:2" x14ac:dyDescent="0.25">
      <c r="A92" t="s">
        <v>378</v>
      </c>
      <c r="B92" t="s">
        <v>377</v>
      </c>
    </row>
    <row r="93" spans="1:2" x14ac:dyDescent="0.25">
      <c r="A93" t="s">
        <v>380</v>
      </c>
      <c r="B93" t="s">
        <v>379</v>
      </c>
    </row>
    <row r="94" spans="1:2" x14ac:dyDescent="0.25">
      <c r="A94" t="s">
        <v>382</v>
      </c>
      <c r="B94" t="s">
        <v>381</v>
      </c>
    </row>
    <row r="95" spans="1:2" x14ac:dyDescent="0.25">
      <c r="A95" t="s">
        <v>384</v>
      </c>
      <c r="B95" t="s">
        <v>383</v>
      </c>
    </row>
    <row r="96" spans="1:2" x14ac:dyDescent="0.25">
      <c r="A96" t="s">
        <v>386</v>
      </c>
      <c r="B96" t="s">
        <v>385</v>
      </c>
    </row>
    <row r="97" spans="1:2" x14ac:dyDescent="0.25">
      <c r="A97" t="s">
        <v>388</v>
      </c>
      <c r="B97" t="s">
        <v>387</v>
      </c>
    </row>
    <row r="98" spans="1:2" x14ac:dyDescent="0.25">
      <c r="A98" t="s">
        <v>403</v>
      </c>
      <c r="B98" t="s">
        <v>193</v>
      </c>
    </row>
    <row r="99" spans="1:2" x14ac:dyDescent="0.25">
      <c r="A99" t="s">
        <v>194</v>
      </c>
      <c r="B99" t="s">
        <v>195</v>
      </c>
    </row>
    <row r="100" spans="1:2" x14ac:dyDescent="0.25">
      <c r="A100" t="s">
        <v>393</v>
      </c>
      <c r="B100" t="s">
        <v>392</v>
      </c>
    </row>
    <row r="101" spans="1:2" x14ac:dyDescent="0.25">
      <c r="A101" t="s">
        <v>395</v>
      </c>
      <c r="B101" t="s">
        <v>394</v>
      </c>
    </row>
    <row r="102" spans="1:2" x14ac:dyDescent="0.25">
      <c r="A102" t="s">
        <v>196</v>
      </c>
      <c r="B102" t="s">
        <v>197</v>
      </c>
    </row>
    <row r="103" spans="1:2" x14ac:dyDescent="0.25">
      <c r="A103" t="s">
        <v>397</v>
      </c>
      <c r="B103" t="s">
        <v>396</v>
      </c>
    </row>
    <row r="104" spans="1:2" x14ac:dyDescent="0.25">
      <c r="A104" t="s">
        <v>398</v>
      </c>
      <c r="B104" t="s">
        <v>202</v>
      </c>
    </row>
    <row r="105" spans="1:2" x14ac:dyDescent="0.25">
      <c r="A105" t="s">
        <v>198</v>
      </c>
      <c r="B105" t="s">
        <v>199</v>
      </c>
    </row>
    <row r="106" spans="1:2" x14ac:dyDescent="0.25">
      <c r="A106" t="s">
        <v>400</v>
      </c>
      <c r="B106" t="s">
        <v>399</v>
      </c>
    </row>
    <row r="107" spans="1:2" x14ac:dyDescent="0.25">
      <c r="A107" t="s">
        <v>402</v>
      </c>
      <c r="B107" t="s">
        <v>401</v>
      </c>
    </row>
    <row r="108" spans="1:2" x14ac:dyDescent="0.25">
      <c r="A108" t="s">
        <v>200</v>
      </c>
      <c r="B108" t="s">
        <v>201</v>
      </c>
    </row>
    <row r="109" spans="1:2" x14ac:dyDescent="0.25">
      <c r="A109" t="s">
        <v>695</v>
      </c>
    </row>
    <row r="110" spans="1:2" x14ac:dyDescent="0.25">
      <c r="A110" t="s">
        <v>405</v>
      </c>
      <c r="B110" t="s">
        <v>404</v>
      </c>
    </row>
    <row r="111" spans="1:2" x14ac:dyDescent="0.25">
      <c r="A111" t="s">
        <v>407</v>
      </c>
      <c r="B111" t="s">
        <v>406</v>
      </c>
    </row>
    <row r="112" spans="1:2" x14ac:dyDescent="0.25">
      <c r="A112" t="s">
        <v>409</v>
      </c>
      <c r="B112" t="s">
        <v>408</v>
      </c>
    </row>
    <row r="113" spans="1:2" x14ac:dyDescent="0.25">
      <c r="A113" t="s">
        <v>390</v>
      </c>
      <c r="B113" t="s">
        <v>389</v>
      </c>
    </row>
    <row r="114" spans="1:2" x14ac:dyDescent="0.25">
      <c r="A114" t="s">
        <v>203</v>
      </c>
      <c r="B114" t="s">
        <v>51</v>
      </c>
    </row>
    <row r="115" spans="1:2" x14ac:dyDescent="0.25">
      <c r="A115" t="s">
        <v>410</v>
      </c>
      <c r="B115" t="s">
        <v>204</v>
      </c>
    </row>
    <row r="116" spans="1:2" x14ac:dyDescent="0.25">
      <c r="A116" t="s">
        <v>205</v>
      </c>
      <c r="B116" t="s">
        <v>206</v>
      </c>
    </row>
    <row r="117" spans="1:2" x14ac:dyDescent="0.25">
      <c r="A117" t="s">
        <v>391</v>
      </c>
      <c r="B117" t="s">
        <v>251</v>
      </c>
    </row>
    <row r="118" spans="1:2" x14ac:dyDescent="0.25">
      <c r="A118" t="s">
        <v>412</v>
      </c>
      <c r="B118" t="s">
        <v>411</v>
      </c>
    </row>
    <row r="119" spans="1:2" x14ac:dyDescent="0.25">
      <c r="A119" t="s">
        <v>414</v>
      </c>
      <c r="B119" t="s">
        <v>413</v>
      </c>
    </row>
    <row r="120" spans="1:2" x14ac:dyDescent="0.25">
      <c r="A120" t="s">
        <v>416</v>
      </c>
      <c r="B120" t="s">
        <v>415</v>
      </c>
    </row>
    <row r="121" spans="1:2" x14ac:dyDescent="0.25">
      <c r="A121" t="s">
        <v>207</v>
      </c>
      <c r="B121" t="s">
        <v>208</v>
      </c>
    </row>
    <row r="122" spans="1:2" x14ac:dyDescent="0.25">
      <c r="A122" t="s">
        <v>209</v>
      </c>
      <c r="B122" t="s">
        <v>210</v>
      </c>
    </row>
    <row r="123" spans="1:2" x14ac:dyDescent="0.25">
      <c r="A123" t="s">
        <v>696</v>
      </c>
    </row>
    <row r="124" spans="1:2" x14ac:dyDescent="0.25">
      <c r="A124" t="s">
        <v>418</v>
      </c>
      <c r="B124" t="s">
        <v>417</v>
      </c>
    </row>
    <row r="125" spans="1:2" x14ac:dyDescent="0.25">
      <c r="A125" t="s">
        <v>212</v>
      </c>
      <c r="B125" t="s">
        <v>213</v>
      </c>
    </row>
    <row r="126" spans="1:2" x14ac:dyDescent="0.25">
      <c r="A126" t="s">
        <v>420</v>
      </c>
      <c r="B126" t="s">
        <v>419</v>
      </c>
    </row>
    <row r="127" spans="1:2" x14ac:dyDescent="0.25">
      <c r="A127" t="s">
        <v>697</v>
      </c>
    </row>
    <row r="128" spans="1:2" x14ac:dyDescent="0.25">
      <c r="A128" t="s">
        <v>422</v>
      </c>
      <c r="B128" t="s">
        <v>421</v>
      </c>
    </row>
    <row r="129" spans="1:2" x14ac:dyDescent="0.25">
      <c r="A129" t="s">
        <v>424</v>
      </c>
      <c r="B129" t="s">
        <v>423</v>
      </c>
    </row>
    <row r="130" spans="1:2" x14ac:dyDescent="0.25">
      <c r="A130" t="s">
        <v>426</v>
      </c>
      <c r="B130" t="s">
        <v>425</v>
      </c>
    </row>
    <row r="131" spans="1:2" x14ac:dyDescent="0.25">
      <c r="A131" t="s">
        <v>214</v>
      </c>
      <c r="B131" t="s">
        <v>215</v>
      </c>
    </row>
    <row r="132" spans="1:2" x14ac:dyDescent="0.25">
      <c r="A132" t="s">
        <v>216</v>
      </c>
      <c r="B132" t="s">
        <v>217</v>
      </c>
    </row>
    <row r="133" spans="1:2" x14ac:dyDescent="0.25">
      <c r="A133" t="s">
        <v>428</v>
      </c>
      <c r="B133" t="s">
        <v>427</v>
      </c>
    </row>
    <row r="134" spans="1:2" x14ac:dyDescent="0.25">
      <c r="A134" t="s">
        <v>430</v>
      </c>
      <c r="B134" t="s">
        <v>429</v>
      </c>
    </row>
    <row r="135" spans="1:2" x14ac:dyDescent="0.25">
      <c r="A135" t="s">
        <v>433</v>
      </c>
      <c r="B135" t="s">
        <v>218</v>
      </c>
    </row>
    <row r="136" spans="1:2" x14ac:dyDescent="0.25">
      <c r="A136" t="s">
        <v>432</v>
      </c>
      <c r="B136" t="s">
        <v>431</v>
      </c>
    </row>
    <row r="137" spans="1:2" x14ac:dyDescent="0.25">
      <c r="A137" t="s">
        <v>435</v>
      </c>
      <c r="B137" t="s">
        <v>434</v>
      </c>
    </row>
    <row r="138" spans="1:2" x14ac:dyDescent="0.25">
      <c r="A138" t="s">
        <v>437</v>
      </c>
      <c r="B138" t="s">
        <v>436</v>
      </c>
    </row>
    <row r="139" spans="1:2" x14ac:dyDescent="0.25">
      <c r="A139" t="s">
        <v>439</v>
      </c>
      <c r="B139" t="s">
        <v>438</v>
      </c>
    </row>
    <row r="140" spans="1:2" x14ac:dyDescent="0.25">
      <c r="A140" t="s">
        <v>441</v>
      </c>
      <c r="B140" t="s">
        <v>440</v>
      </c>
    </row>
    <row r="141" spans="1:2" x14ac:dyDescent="0.25">
      <c r="A141" t="s">
        <v>443</v>
      </c>
      <c r="B141" t="s">
        <v>442</v>
      </c>
    </row>
    <row r="142" spans="1:2" x14ac:dyDescent="0.25">
      <c r="A142" t="s">
        <v>449</v>
      </c>
      <c r="B142" t="s">
        <v>448</v>
      </c>
    </row>
    <row r="143" spans="1:2" x14ac:dyDescent="0.25">
      <c r="A143" t="s">
        <v>445</v>
      </c>
      <c r="B143" t="s">
        <v>444</v>
      </c>
    </row>
    <row r="144" spans="1:2" x14ac:dyDescent="0.25">
      <c r="A144" t="s">
        <v>447</v>
      </c>
      <c r="B144" t="s">
        <v>446</v>
      </c>
    </row>
    <row r="145" spans="1:2" x14ac:dyDescent="0.25">
      <c r="A145" t="s">
        <v>219</v>
      </c>
      <c r="B145" t="s">
        <v>220</v>
      </c>
    </row>
    <row r="146" spans="1:2" x14ac:dyDescent="0.25">
      <c r="A146" t="s">
        <v>451</v>
      </c>
      <c r="B146" t="s">
        <v>450</v>
      </c>
    </row>
    <row r="147" spans="1:2" x14ac:dyDescent="0.25">
      <c r="A147" t="s">
        <v>453</v>
      </c>
      <c r="B147" t="s">
        <v>452</v>
      </c>
    </row>
    <row r="148" spans="1:2" x14ac:dyDescent="0.25">
      <c r="A148" t="s">
        <v>455</v>
      </c>
      <c r="B148" t="s">
        <v>454</v>
      </c>
    </row>
    <row r="149" spans="1:2" x14ac:dyDescent="0.25">
      <c r="A149" t="s">
        <v>457</v>
      </c>
      <c r="B149" t="s">
        <v>456</v>
      </c>
    </row>
    <row r="150" spans="1:2" x14ac:dyDescent="0.25">
      <c r="A150" t="s">
        <v>459</v>
      </c>
      <c r="B150" t="s">
        <v>458</v>
      </c>
    </row>
    <row r="151" spans="1:2" x14ac:dyDescent="0.25">
      <c r="A151" t="s">
        <v>461</v>
      </c>
      <c r="B151" t="s">
        <v>460</v>
      </c>
    </row>
    <row r="152" spans="1:2" x14ac:dyDescent="0.25">
      <c r="A152" t="s">
        <v>464</v>
      </c>
      <c r="B152" t="s">
        <v>221</v>
      </c>
    </row>
    <row r="153" spans="1:2" x14ac:dyDescent="0.25">
      <c r="A153" t="s">
        <v>463</v>
      </c>
      <c r="B153" t="s">
        <v>462</v>
      </c>
    </row>
    <row r="154" spans="1:2" x14ac:dyDescent="0.25">
      <c r="A154" t="s">
        <v>466</v>
      </c>
      <c r="B154" t="s">
        <v>465</v>
      </c>
    </row>
    <row r="155" spans="1:2" x14ac:dyDescent="0.25">
      <c r="A155" t="s">
        <v>468</v>
      </c>
      <c r="B155" t="s">
        <v>467</v>
      </c>
    </row>
    <row r="156" spans="1:2" x14ac:dyDescent="0.25">
      <c r="A156" t="s">
        <v>470</v>
      </c>
      <c r="B156" t="s">
        <v>469</v>
      </c>
    </row>
    <row r="157" spans="1:2" x14ac:dyDescent="0.25">
      <c r="A157" t="s">
        <v>222</v>
      </c>
      <c r="B157" t="s">
        <v>223</v>
      </c>
    </row>
    <row r="158" spans="1:2" x14ac:dyDescent="0.25">
      <c r="A158" t="s">
        <v>224</v>
      </c>
      <c r="B158" t="s">
        <v>225</v>
      </c>
    </row>
    <row r="159" spans="1:2" x14ac:dyDescent="0.25">
      <c r="A159" t="s">
        <v>472</v>
      </c>
      <c r="B159" t="s">
        <v>471</v>
      </c>
    </row>
    <row r="160" spans="1:2" x14ac:dyDescent="0.25">
      <c r="A160" t="s">
        <v>474</v>
      </c>
      <c r="B160" t="s">
        <v>473</v>
      </c>
    </row>
    <row r="161" spans="1:2" x14ac:dyDescent="0.25">
      <c r="A161" t="s">
        <v>226</v>
      </c>
      <c r="B161" t="s">
        <v>227</v>
      </c>
    </row>
    <row r="162" spans="1:2" x14ac:dyDescent="0.25">
      <c r="A162" t="s">
        <v>228</v>
      </c>
      <c r="B162" t="s">
        <v>229</v>
      </c>
    </row>
    <row r="163" spans="1:2" x14ac:dyDescent="0.25">
      <c r="A163" t="s">
        <v>476</v>
      </c>
      <c r="B163" t="s">
        <v>475</v>
      </c>
    </row>
    <row r="164" spans="1:2" x14ac:dyDescent="0.25">
      <c r="A164" t="s">
        <v>477</v>
      </c>
      <c r="B164" t="s">
        <v>211</v>
      </c>
    </row>
    <row r="165" spans="1:2" x14ac:dyDescent="0.25">
      <c r="A165" t="s">
        <v>230</v>
      </c>
      <c r="B165" t="s">
        <v>478</v>
      </c>
    </row>
    <row r="166" spans="1:2" x14ac:dyDescent="0.25">
      <c r="A166" t="s">
        <v>230</v>
      </c>
      <c r="B166" t="s">
        <v>231</v>
      </c>
    </row>
    <row r="167" spans="1:2" x14ac:dyDescent="0.25">
      <c r="A167" t="s">
        <v>479</v>
      </c>
      <c r="B167" t="s">
        <v>232</v>
      </c>
    </row>
    <row r="168" spans="1:2" x14ac:dyDescent="0.25">
      <c r="A168" t="s">
        <v>481</v>
      </c>
      <c r="B168" t="s">
        <v>480</v>
      </c>
    </row>
    <row r="169" spans="1:2" x14ac:dyDescent="0.25">
      <c r="A169" t="s">
        <v>483</v>
      </c>
      <c r="B169" t="s">
        <v>482</v>
      </c>
    </row>
    <row r="170" spans="1:2" x14ac:dyDescent="0.25">
      <c r="A170" t="s">
        <v>485</v>
      </c>
      <c r="B170" t="s">
        <v>484</v>
      </c>
    </row>
    <row r="171" spans="1:2" x14ac:dyDescent="0.25">
      <c r="A171" t="s">
        <v>487</v>
      </c>
      <c r="B171" t="s">
        <v>486</v>
      </c>
    </row>
    <row r="172" spans="1:2" x14ac:dyDescent="0.25">
      <c r="A172" t="s">
        <v>489</v>
      </c>
      <c r="B172" t="s">
        <v>488</v>
      </c>
    </row>
    <row r="173" spans="1:2" x14ac:dyDescent="0.25">
      <c r="A173" t="s">
        <v>491</v>
      </c>
      <c r="B173" t="s">
        <v>490</v>
      </c>
    </row>
    <row r="174" spans="1:2" x14ac:dyDescent="0.25">
      <c r="A174" t="s">
        <v>698</v>
      </c>
    </row>
    <row r="175" spans="1:2" x14ac:dyDescent="0.25">
      <c r="A175" t="s">
        <v>493</v>
      </c>
      <c r="B175" t="s">
        <v>492</v>
      </c>
    </row>
    <row r="176" spans="1:2" x14ac:dyDescent="0.25">
      <c r="A176" t="s">
        <v>495</v>
      </c>
      <c r="B176" t="s">
        <v>494</v>
      </c>
    </row>
    <row r="177" spans="1:2" x14ac:dyDescent="0.25">
      <c r="A177" t="s">
        <v>233</v>
      </c>
      <c r="B177" t="s">
        <v>234</v>
      </c>
    </row>
    <row r="178" spans="1:2" x14ac:dyDescent="0.25">
      <c r="A178" t="s">
        <v>497</v>
      </c>
      <c r="B178" t="s">
        <v>496</v>
      </c>
    </row>
    <row r="179" spans="1:2" x14ac:dyDescent="0.25">
      <c r="A179" t="s">
        <v>499</v>
      </c>
      <c r="B179" t="s">
        <v>498</v>
      </c>
    </row>
    <row r="180" spans="1:2" x14ac:dyDescent="0.25">
      <c r="A180" t="s">
        <v>501</v>
      </c>
      <c r="B180" t="s">
        <v>500</v>
      </c>
    </row>
    <row r="181" spans="1:2" x14ac:dyDescent="0.25">
      <c r="A181" t="s">
        <v>503</v>
      </c>
      <c r="B181" t="s">
        <v>502</v>
      </c>
    </row>
    <row r="182" spans="1:2" x14ac:dyDescent="0.25">
      <c r="A182" t="s">
        <v>505</v>
      </c>
      <c r="B182" t="s">
        <v>504</v>
      </c>
    </row>
    <row r="183" spans="1:2" x14ac:dyDescent="0.25">
      <c r="A183" t="s">
        <v>235</v>
      </c>
      <c r="B183" t="s">
        <v>236</v>
      </c>
    </row>
    <row r="184" spans="1:2" x14ac:dyDescent="0.25">
      <c r="A184" t="s">
        <v>507</v>
      </c>
      <c r="B184" t="s">
        <v>506</v>
      </c>
    </row>
    <row r="185" spans="1:2" x14ac:dyDescent="0.25">
      <c r="A185" t="s">
        <v>237</v>
      </c>
      <c r="B185" t="s">
        <v>238</v>
      </c>
    </row>
    <row r="186" spans="1:2" x14ac:dyDescent="0.25">
      <c r="A186" t="s">
        <v>509</v>
      </c>
      <c r="B186" t="s">
        <v>508</v>
      </c>
    </row>
    <row r="187" spans="1:2" x14ac:dyDescent="0.25">
      <c r="A187" t="s">
        <v>511</v>
      </c>
      <c r="B187" t="s">
        <v>510</v>
      </c>
    </row>
    <row r="188" spans="1:2" x14ac:dyDescent="0.25">
      <c r="A188" t="s">
        <v>513</v>
      </c>
      <c r="B188" t="s">
        <v>512</v>
      </c>
    </row>
    <row r="189" spans="1:2" x14ac:dyDescent="0.25">
      <c r="A189" t="s">
        <v>515</v>
      </c>
      <c r="B189" t="s">
        <v>514</v>
      </c>
    </row>
    <row r="190" spans="1:2" x14ac:dyDescent="0.25">
      <c r="A190" t="s">
        <v>517</v>
      </c>
      <c r="B190" t="s">
        <v>516</v>
      </c>
    </row>
    <row r="191" spans="1:2" x14ac:dyDescent="0.25">
      <c r="A191" t="s">
        <v>239</v>
      </c>
      <c r="B191" t="s">
        <v>240</v>
      </c>
    </row>
    <row r="192" spans="1:2" x14ac:dyDescent="0.25">
      <c r="A192" t="s">
        <v>519</v>
      </c>
      <c r="B192" t="s">
        <v>518</v>
      </c>
    </row>
    <row r="193" spans="1:2" x14ac:dyDescent="0.25">
      <c r="A193" t="s">
        <v>241</v>
      </c>
      <c r="B193" t="s">
        <v>242</v>
      </c>
    </row>
    <row r="194" spans="1:2" x14ac:dyDescent="0.25">
      <c r="A194" t="s">
        <v>521</v>
      </c>
      <c r="B194" t="s">
        <v>520</v>
      </c>
    </row>
    <row r="195" spans="1:2" x14ac:dyDescent="0.25">
      <c r="A195" t="s">
        <v>699</v>
      </c>
    </row>
    <row r="196" spans="1:2" x14ac:dyDescent="0.25">
      <c r="A196" t="s">
        <v>243</v>
      </c>
      <c r="B196" t="s">
        <v>244</v>
      </c>
    </row>
    <row r="197" spans="1:2" x14ac:dyDescent="0.25">
      <c r="A197" t="s">
        <v>245</v>
      </c>
      <c r="B197" t="s">
        <v>246</v>
      </c>
    </row>
    <row r="198" spans="1:2" x14ac:dyDescent="0.25">
      <c r="A198" t="s">
        <v>247</v>
      </c>
      <c r="B198" t="s">
        <v>248</v>
      </c>
    </row>
    <row r="199" spans="1:2" x14ac:dyDescent="0.25">
      <c r="A199" t="s">
        <v>249</v>
      </c>
      <c r="B199" t="s">
        <v>250</v>
      </c>
    </row>
    <row r="200" spans="1:2" x14ac:dyDescent="0.25">
      <c r="A200" t="s">
        <v>523</v>
      </c>
      <c r="B200" t="s">
        <v>522</v>
      </c>
    </row>
    <row r="201" spans="1:2" x14ac:dyDescent="0.25">
      <c r="A201" t="s">
        <v>252</v>
      </c>
      <c r="B201" t="s">
        <v>253</v>
      </c>
    </row>
    <row r="202" spans="1:2" x14ac:dyDescent="0.25">
      <c r="A202" t="s">
        <v>254</v>
      </c>
      <c r="B202" t="s">
        <v>255</v>
      </c>
    </row>
    <row r="203" spans="1:2" x14ac:dyDescent="0.25">
      <c r="A203" t="s">
        <v>525</v>
      </c>
      <c r="B203" t="s">
        <v>524</v>
      </c>
    </row>
    <row r="204" spans="1:2" x14ac:dyDescent="0.25">
      <c r="A204" t="s">
        <v>526</v>
      </c>
      <c r="B204" t="s">
        <v>256</v>
      </c>
    </row>
    <row r="205" spans="1:2" x14ac:dyDescent="0.25">
      <c r="A205" t="s">
        <v>257</v>
      </c>
      <c r="B205" t="s">
        <v>258</v>
      </c>
    </row>
    <row r="206" spans="1:2" x14ac:dyDescent="0.25">
      <c r="A206" t="s">
        <v>259</v>
      </c>
      <c r="B206" t="s">
        <v>260</v>
      </c>
    </row>
    <row r="207" spans="1:2" x14ac:dyDescent="0.25">
      <c r="A207" t="s">
        <v>261</v>
      </c>
      <c r="B207" t="s">
        <v>262</v>
      </c>
    </row>
    <row r="208" spans="1:2" x14ac:dyDescent="0.25">
      <c r="A208" t="s">
        <v>263</v>
      </c>
      <c r="B208" t="s">
        <v>264</v>
      </c>
    </row>
    <row r="209" spans="1:2" x14ac:dyDescent="0.25">
      <c r="A209" t="s">
        <v>265</v>
      </c>
      <c r="B209" t="s">
        <v>266</v>
      </c>
    </row>
    <row r="210" spans="1:2" x14ac:dyDescent="0.25">
      <c r="A210" t="s">
        <v>267</v>
      </c>
      <c r="B210" t="s">
        <v>268</v>
      </c>
    </row>
    <row r="211" spans="1:2" x14ac:dyDescent="0.25">
      <c r="A211" t="s">
        <v>270</v>
      </c>
      <c r="B211" t="s">
        <v>269</v>
      </c>
    </row>
  </sheetData>
  <sortState xmlns:xlrd2="http://schemas.microsoft.com/office/spreadsheetml/2017/richdata2" ref="A4:B212">
    <sortCondition ref="A4:A21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R16"/>
  <sheetViews>
    <sheetView workbookViewId="0"/>
  </sheetViews>
  <sheetFormatPr defaultRowHeight="13.2" x14ac:dyDescent="0.25"/>
  <cols>
    <col min="2" max="2" width="6.5546875" customWidth="1"/>
    <col min="3" max="3" width="13.44140625" customWidth="1"/>
    <col min="4" max="4" width="17.21875" bestFit="1" customWidth="1"/>
    <col min="5" max="5" width="15.77734375" bestFit="1" customWidth="1"/>
    <col min="6" max="6" width="10" customWidth="1"/>
    <col min="7" max="7" width="11.77734375" customWidth="1"/>
    <col min="8" max="8" width="19.21875" bestFit="1" customWidth="1"/>
    <col min="9" max="9" width="9.5546875" bestFit="1" customWidth="1"/>
    <col min="10" max="10" width="10" bestFit="1" customWidth="1"/>
    <col min="11" max="11" width="21.77734375" bestFit="1" customWidth="1"/>
    <col min="12" max="12" width="19.77734375" bestFit="1" customWidth="1"/>
    <col min="13" max="13" width="21.109375" bestFit="1" customWidth="1"/>
    <col min="14" max="14" width="19.21875" bestFit="1" customWidth="1"/>
    <col min="15" max="15" width="14.77734375" bestFit="1" customWidth="1"/>
    <col min="16" max="16" width="7.21875" bestFit="1" customWidth="1"/>
    <col min="17" max="17" width="17.21875" bestFit="1" customWidth="1"/>
    <col min="18" max="18" width="9.33203125" bestFit="1" customWidth="1"/>
  </cols>
  <sheetData>
    <row r="1" spans="1:18" x14ac:dyDescent="0.25">
      <c r="A1" t="s">
        <v>30</v>
      </c>
      <c r="B1" t="s">
        <v>31</v>
      </c>
      <c r="C1" t="s">
        <v>32</v>
      </c>
      <c r="D1" t="s">
        <v>33</v>
      </c>
      <c r="E1" t="s">
        <v>34</v>
      </c>
      <c r="F1" t="s">
        <v>35</v>
      </c>
      <c r="G1" t="s">
        <v>36</v>
      </c>
      <c r="H1" t="s">
        <v>37</v>
      </c>
      <c r="I1" t="s">
        <v>38</v>
      </c>
      <c r="J1" t="s">
        <v>39</v>
      </c>
      <c r="K1" t="s">
        <v>40</v>
      </c>
      <c r="L1" t="s">
        <v>41</v>
      </c>
      <c r="M1" t="s">
        <v>42</v>
      </c>
      <c r="N1" t="s">
        <v>43</v>
      </c>
      <c r="O1" t="s">
        <v>44</v>
      </c>
      <c r="P1" t="s">
        <v>45</v>
      </c>
      <c r="Q1" t="s">
        <v>46</v>
      </c>
      <c r="R1" t="s">
        <v>47</v>
      </c>
    </row>
    <row r="2" spans="1:18" x14ac:dyDescent="0.25">
      <c r="A2">
        <v>22198</v>
      </c>
      <c r="B2">
        <v>1</v>
      </c>
      <c r="C2">
        <v>65392</v>
      </c>
      <c r="D2" t="s">
        <v>48</v>
      </c>
      <c r="E2">
        <v>36597</v>
      </c>
      <c r="F2" t="s">
        <v>13</v>
      </c>
      <c r="G2">
        <v>100</v>
      </c>
      <c r="H2">
        <v>394.77</v>
      </c>
      <c r="I2" t="s">
        <v>49</v>
      </c>
      <c r="J2">
        <v>27.36</v>
      </c>
      <c r="K2" s="20">
        <v>44792</v>
      </c>
      <c r="L2" s="20">
        <v>44792</v>
      </c>
      <c r="M2" s="21">
        <v>0.29166666666666669</v>
      </c>
      <c r="N2" s="21">
        <v>0.33333333333333331</v>
      </c>
      <c r="O2" t="s">
        <v>50</v>
      </c>
      <c r="P2">
        <v>1</v>
      </c>
      <c r="Q2" t="s">
        <v>51</v>
      </c>
      <c r="R2">
        <v>394.77</v>
      </c>
    </row>
    <row r="3" spans="1:18" x14ac:dyDescent="0.25">
      <c r="A3">
        <v>22198</v>
      </c>
      <c r="B3">
        <v>2</v>
      </c>
      <c r="C3">
        <v>65392</v>
      </c>
      <c r="D3" t="s">
        <v>48</v>
      </c>
      <c r="E3">
        <v>36597</v>
      </c>
      <c r="F3" t="s">
        <v>10</v>
      </c>
      <c r="G3">
        <v>100</v>
      </c>
      <c r="H3">
        <v>225.18</v>
      </c>
      <c r="I3" t="s">
        <v>49</v>
      </c>
      <c r="J3">
        <v>7.8</v>
      </c>
      <c r="K3" s="20">
        <v>44792</v>
      </c>
      <c r="L3" s="20">
        <v>44792</v>
      </c>
      <c r="M3" s="21">
        <v>0.33333333333333331</v>
      </c>
      <c r="N3" s="21">
        <v>0.35416666666666669</v>
      </c>
      <c r="O3" t="s">
        <v>52</v>
      </c>
      <c r="P3">
        <v>0.5</v>
      </c>
      <c r="Q3" t="s">
        <v>51</v>
      </c>
      <c r="R3">
        <v>225.18</v>
      </c>
    </row>
    <row r="4" spans="1:18" x14ac:dyDescent="0.25">
      <c r="A4">
        <v>22198</v>
      </c>
      <c r="B4">
        <v>3</v>
      </c>
      <c r="C4">
        <v>44352</v>
      </c>
      <c r="D4" t="s">
        <v>53</v>
      </c>
      <c r="E4">
        <v>36597</v>
      </c>
      <c r="F4" t="s">
        <v>13</v>
      </c>
      <c r="G4">
        <v>100</v>
      </c>
      <c r="H4">
        <v>394.77</v>
      </c>
      <c r="I4" t="s">
        <v>49</v>
      </c>
      <c r="J4">
        <v>20.52</v>
      </c>
      <c r="K4" s="20">
        <v>44792</v>
      </c>
      <c r="L4" s="20">
        <v>44792</v>
      </c>
      <c r="M4" s="21">
        <v>0.30208333333333331</v>
      </c>
      <c r="N4" s="21">
        <v>0.33333333333333331</v>
      </c>
      <c r="O4" t="s">
        <v>50</v>
      </c>
      <c r="P4">
        <v>0.75</v>
      </c>
      <c r="Q4" t="s">
        <v>51</v>
      </c>
      <c r="R4">
        <v>394.77</v>
      </c>
    </row>
    <row r="5" spans="1:18" x14ac:dyDescent="0.25">
      <c r="A5">
        <v>22198</v>
      </c>
      <c r="B5">
        <v>4</v>
      </c>
      <c r="C5">
        <v>44352</v>
      </c>
      <c r="D5" t="s">
        <v>53</v>
      </c>
      <c r="E5">
        <v>36597</v>
      </c>
      <c r="F5" t="s">
        <v>10</v>
      </c>
      <c r="G5">
        <v>100</v>
      </c>
      <c r="H5">
        <v>225.18</v>
      </c>
      <c r="I5" t="s">
        <v>49</v>
      </c>
      <c r="J5">
        <v>117.04</v>
      </c>
      <c r="K5" s="20">
        <v>44792</v>
      </c>
      <c r="L5" s="20">
        <v>44792</v>
      </c>
      <c r="M5" s="21">
        <v>0.33333333333333331</v>
      </c>
      <c r="N5" s="21">
        <v>0.64583333333333337</v>
      </c>
      <c r="O5" t="s">
        <v>50</v>
      </c>
      <c r="P5">
        <v>7.5</v>
      </c>
      <c r="Q5" t="s">
        <v>51</v>
      </c>
      <c r="R5">
        <v>225.18</v>
      </c>
    </row>
    <row r="6" spans="1:18" x14ac:dyDescent="0.25">
      <c r="A6">
        <v>22198</v>
      </c>
      <c r="B6">
        <v>5</v>
      </c>
      <c r="C6">
        <v>44352</v>
      </c>
      <c r="D6" t="s">
        <v>53</v>
      </c>
      <c r="E6">
        <v>36597</v>
      </c>
      <c r="F6" t="s">
        <v>10</v>
      </c>
      <c r="G6">
        <v>100</v>
      </c>
      <c r="H6">
        <v>225.18</v>
      </c>
      <c r="I6" t="s">
        <v>49</v>
      </c>
      <c r="J6">
        <v>15.6</v>
      </c>
      <c r="K6" s="20">
        <v>44792</v>
      </c>
      <c r="L6" s="20">
        <v>44792</v>
      </c>
      <c r="M6" s="21">
        <v>0.64583333333333337</v>
      </c>
      <c r="N6" s="21">
        <v>0.6875</v>
      </c>
      <c r="O6" t="s">
        <v>29</v>
      </c>
      <c r="P6">
        <v>1</v>
      </c>
      <c r="Q6" t="s">
        <v>51</v>
      </c>
      <c r="R6">
        <v>225.18</v>
      </c>
    </row>
    <row r="7" spans="1:18" x14ac:dyDescent="0.25">
      <c r="A7">
        <v>22198</v>
      </c>
      <c r="B7">
        <v>6</v>
      </c>
      <c r="C7">
        <v>1592</v>
      </c>
      <c r="D7" t="s">
        <v>54</v>
      </c>
      <c r="E7">
        <v>36597</v>
      </c>
      <c r="F7" t="s">
        <v>13</v>
      </c>
      <c r="G7">
        <v>100</v>
      </c>
      <c r="H7">
        <v>394.77</v>
      </c>
      <c r="I7" t="s">
        <v>49</v>
      </c>
      <c r="J7">
        <v>20.52</v>
      </c>
      <c r="K7" s="20">
        <v>44792</v>
      </c>
      <c r="L7" s="20">
        <v>44792</v>
      </c>
      <c r="M7" s="21">
        <v>0.30208333333333331</v>
      </c>
      <c r="N7" s="21">
        <v>0.33333333333333331</v>
      </c>
      <c r="O7" t="s">
        <v>50</v>
      </c>
      <c r="P7">
        <v>0.75</v>
      </c>
      <c r="Q7" t="s">
        <v>51</v>
      </c>
      <c r="R7">
        <v>394.77</v>
      </c>
    </row>
    <row r="8" spans="1:18" x14ac:dyDescent="0.25">
      <c r="A8">
        <v>22198</v>
      </c>
      <c r="B8">
        <v>7</v>
      </c>
      <c r="C8">
        <v>1592</v>
      </c>
      <c r="D8" t="s">
        <v>54</v>
      </c>
      <c r="E8">
        <v>36597</v>
      </c>
      <c r="F8" t="s">
        <v>10</v>
      </c>
      <c r="G8">
        <v>100</v>
      </c>
      <c r="H8">
        <v>225.18</v>
      </c>
      <c r="I8" t="s">
        <v>49</v>
      </c>
      <c r="J8">
        <v>117.04</v>
      </c>
      <c r="K8" s="20">
        <v>44792</v>
      </c>
      <c r="L8" s="20">
        <v>44792</v>
      </c>
      <c r="M8" s="21">
        <v>0.33333333333333331</v>
      </c>
      <c r="N8" s="21">
        <v>0.64583333333333337</v>
      </c>
      <c r="O8" t="s">
        <v>50</v>
      </c>
      <c r="P8">
        <v>7.5</v>
      </c>
      <c r="Q8" t="s">
        <v>51</v>
      </c>
      <c r="R8">
        <v>225.18</v>
      </c>
    </row>
    <row r="9" spans="1:18" x14ac:dyDescent="0.25">
      <c r="A9">
        <v>22198</v>
      </c>
      <c r="B9">
        <v>8</v>
      </c>
      <c r="C9">
        <v>1592</v>
      </c>
      <c r="D9" t="s">
        <v>54</v>
      </c>
      <c r="E9">
        <v>36597</v>
      </c>
      <c r="F9" t="s">
        <v>10</v>
      </c>
      <c r="G9">
        <v>100</v>
      </c>
      <c r="H9">
        <v>225.18</v>
      </c>
      <c r="I9" t="s">
        <v>49</v>
      </c>
      <c r="J9">
        <v>11.7</v>
      </c>
      <c r="K9" s="20">
        <v>44792</v>
      </c>
      <c r="L9" s="20">
        <v>44792</v>
      </c>
      <c r="M9" s="21">
        <v>0.64583333333333337</v>
      </c>
      <c r="N9" s="21">
        <v>0.67708333333333337</v>
      </c>
      <c r="O9" t="s">
        <v>29</v>
      </c>
      <c r="P9">
        <v>0.75</v>
      </c>
      <c r="Q9" t="s">
        <v>51</v>
      </c>
      <c r="R9">
        <v>225.18</v>
      </c>
    </row>
    <row r="10" spans="1:18" x14ac:dyDescent="0.25">
      <c r="A10">
        <v>22198</v>
      </c>
      <c r="B10">
        <v>9</v>
      </c>
      <c r="C10">
        <v>65392</v>
      </c>
      <c r="D10" t="s">
        <v>48</v>
      </c>
      <c r="E10">
        <v>36597</v>
      </c>
      <c r="F10" t="s">
        <v>10</v>
      </c>
      <c r="G10">
        <v>100</v>
      </c>
      <c r="H10">
        <v>225.18</v>
      </c>
      <c r="I10" t="s">
        <v>49</v>
      </c>
      <c r="J10">
        <v>46.81</v>
      </c>
      <c r="K10" s="20">
        <v>44792</v>
      </c>
      <c r="L10" s="20">
        <v>44792</v>
      </c>
      <c r="M10" s="21">
        <v>0.625</v>
      </c>
      <c r="N10" s="21">
        <v>0.75</v>
      </c>
      <c r="O10" t="s">
        <v>50</v>
      </c>
      <c r="P10">
        <v>3</v>
      </c>
      <c r="Q10" t="s">
        <v>51</v>
      </c>
      <c r="R10">
        <v>225.18</v>
      </c>
    </row>
    <row r="11" spans="1:18" x14ac:dyDescent="0.25">
      <c r="A11">
        <v>22198</v>
      </c>
      <c r="B11">
        <v>10</v>
      </c>
      <c r="C11">
        <v>65392</v>
      </c>
      <c r="D11" t="s">
        <v>48</v>
      </c>
      <c r="E11">
        <v>36597</v>
      </c>
      <c r="F11" t="s">
        <v>11</v>
      </c>
      <c r="G11">
        <v>100</v>
      </c>
      <c r="H11">
        <v>350.8</v>
      </c>
      <c r="I11" t="s">
        <v>49</v>
      </c>
      <c r="J11">
        <v>48.62</v>
      </c>
      <c r="K11" s="20">
        <v>44792</v>
      </c>
      <c r="L11" s="20">
        <v>44792</v>
      </c>
      <c r="M11" s="21">
        <v>0.75</v>
      </c>
      <c r="N11" s="21">
        <v>0.83333333333333337</v>
      </c>
      <c r="O11" t="s">
        <v>50</v>
      </c>
      <c r="P11">
        <v>2</v>
      </c>
      <c r="Q11" t="s">
        <v>51</v>
      </c>
      <c r="R11">
        <v>350.8</v>
      </c>
    </row>
    <row r="12" spans="1:18" x14ac:dyDescent="0.25">
      <c r="A12">
        <v>22198</v>
      </c>
      <c r="B12">
        <v>11</v>
      </c>
      <c r="C12">
        <v>65392</v>
      </c>
      <c r="D12" t="s">
        <v>48</v>
      </c>
      <c r="E12">
        <v>36597</v>
      </c>
      <c r="F12" t="s">
        <v>11</v>
      </c>
      <c r="G12">
        <v>100</v>
      </c>
      <c r="H12">
        <v>350.8</v>
      </c>
      <c r="I12" t="s">
        <v>49</v>
      </c>
      <c r="J12">
        <v>48.62</v>
      </c>
      <c r="K12" s="20">
        <v>44792</v>
      </c>
      <c r="L12" s="20">
        <v>44792</v>
      </c>
      <c r="M12" s="21">
        <v>0.83333333333333337</v>
      </c>
      <c r="N12" s="21">
        <v>0.91666666666666663</v>
      </c>
      <c r="O12" t="s">
        <v>55</v>
      </c>
      <c r="P12">
        <v>2</v>
      </c>
      <c r="Q12" t="s">
        <v>51</v>
      </c>
      <c r="R12">
        <v>350.8</v>
      </c>
    </row>
    <row r="13" spans="1:18" x14ac:dyDescent="0.25">
      <c r="A13">
        <v>22198</v>
      </c>
      <c r="B13">
        <v>12</v>
      </c>
      <c r="C13">
        <v>65392</v>
      </c>
      <c r="D13" t="s">
        <v>48</v>
      </c>
      <c r="E13">
        <v>36597</v>
      </c>
      <c r="F13" t="s">
        <v>12</v>
      </c>
      <c r="G13">
        <v>100</v>
      </c>
      <c r="H13">
        <v>350.8</v>
      </c>
      <c r="I13" t="s">
        <v>49</v>
      </c>
      <c r="J13">
        <v>97.24</v>
      </c>
      <c r="K13" s="20">
        <v>44794</v>
      </c>
      <c r="L13" s="20">
        <v>44794</v>
      </c>
      <c r="M13" s="21">
        <v>0.33333333333333331</v>
      </c>
      <c r="N13" s="21">
        <v>0.5</v>
      </c>
      <c r="O13" t="s">
        <v>50</v>
      </c>
      <c r="P13">
        <v>4</v>
      </c>
      <c r="Q13" t="s">
        <v>51</v>
      </c>
      <c r="R13">
        <v>350.8</v>
      </c>
    </row>
    <row r="14" spans="1:18" x14ac:dyDescent="0.25">
      <c r="A14">
        <v>22198</v>
      </c>
      <c r="B14">
        <v>13</v>
      </c>
      <c r="C14">
        <v>65392</v>
      </c>
      <c r="D14" t="s">
        <v>48</v>
      </c>
      <c r="E14">
        <v>36597</v>
      </c>
      <c r="F14" t="s">
        <v>12</v>
      </c>
      <c r="G14">
        <v>100</v>
      </c>
      <c r="H14">
        <v>350.8</v>
      </c>
      <c r="I14" t="s">
        <v>49</v>
      </c>
      <c r="J14">
        <v>66.849999999999994</v>
      </c>
      <c r="K14" s="20">
        <v>44794</v>
      </c>
      <c r="L14" s="20">
        <v>44794</v>
      </c>
      <c r="M14" s="21">
        <v>0.5</v>
      </c>
      <c r="N14" s="21">
        <v>0.61458333333333337</v>
      </c>
      <c r="O14" t="s">
        <v>55</v>
      </c>
      <c r="P14">
        <v>2.75</v>
      </c>
      <c r="Q14" t="s">
        <v>51</v>
      </c>
      <c r="R14">
        <v>350.8</v>
      </c>
    </row>
    <row r="15" spans="1:18" x14ac:dyDescent="0.25">
      <c r="A15">
        <v>22198</v>
      </c>
      <c r="B15">
        <v>14</v>
      </c>
      <c r="C15">
        <v>65392</v>
      </c>
      <c r="D15" t="s">
        <v>48</v>
      </c>
      <c r="E15">
        <v>36597</v>
      </c>
      <c r="F15" t="s">
        <v>12</v>
      </c>
      <c r="G15">
        <v>100</v>
      </c>
      <c r="H15">
        <v>350.8</v>
      </c>
      <c r="I15" t="s">
        <v>49</v>
      </c>
      <c r="J15">
        <v>60.78</v>
      </c>
      <c r="K15" s="20">
        <v>44794</v>
      </c>
      <c r="L15" s="20">
        <v>44794</v>
      </c>
      <c r="M15" s="21">
        <v>0.80208333333333337</v>
      </c>
      <c r="N15" s="21">
        <v>0.90625</v>
      </c>
      <c r="O15" t="s">
        <v>55</v>
      </c>
      <c r="P15">
        <v>2.5</v>
      </c>
      <c r="Q15" t="s">
        <v>51</v>
      </c>
      <c r="R15">
        <v>350.8</v>
      </c>
    </row>
    <row r="16" spans="1:18" x14ac:dyDescent="0.25">
      <c r="A16">
        <v>22198</v>
      </c>
      <c r="B16">
        <v>15</v>
      </c>
      <c r="C16">
        <v>65392</v>
      </c>
      <c r="D16" t="s">
        <v>48</v>
      </c>
      <c r="E16">
        <v>36597</v>
      </c>
      <c r="F16" t="s">
        <v>12</v>
      </c>
      <c r="G16">
        <v>100</v>
      </c>
      <c r="H16">
        <v>350.8</v>
      </c>
      <c r="I16" t="s">
        <v>49</v>
      </c>
      <c r="J16">
        <v>12.16</v>
      </c>
      <c r="K16" s="20">
        <v>44794</v>
      </c>
      <c r="L16" s="20">
        <v>44794</v>
      </c>
      <c r="M16" s="21">
        <v>0.9375</v>
      </c>
      <c r="N16" s="21">
        <v>0.95833333333333337</v>
      </c>
      <c r="O16" t="s">
        <v>55</v>
      </c>
      <c r="P16">
        <v>0.5</v>
      </c>
      <c r="Q16" t="s">
        <v>51</v>
      </c>
      <c r="R16">
        <v>350.8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3:N32"/>
  <sheetViews>
    <sheetView workbookViewId="0"/>
  </sheetViews>
  <sheetFormatPr defaultRowHeight="13.2" x14ac:dyDescent="0.25"/>
  <cols>
    <col min="1" max="1" width="17.44140625" bestFit="1" customWidth="1"/>
    <col min="2" max="2" width="17.44140625" customWidth="1"/>
    <col min="3" max="3" width="9.109375" customWidth="1"/>
    <col min="4" max="4" width="8.5546875" customWidth="1"/>
    <col min="5" max="5" width="26.77734375" customWidth="1"/>
    <col min="6" max="6" width="24" bestFit="1" customWidth="1"/>
    <col min="7" max="7" width="20.88671875" customWidth="1"/>
    <col min="8" max="8" width="22.21875" customWidth="1"/>
    <col min="9" max="9" width="24.88671875" bestFit="1" customWidth="1"/>
    <col min="10" max="10" width="13" customWidth="1"/>
    <col min="11" max="11" width="9" customWidth="1"/>
    <col min="12" max="12" width="11.109375" customWidth="1"/>
    <col min="13" max="13" width="10.77734375" customWidth="1"/>
    <col min="14" max="14" width="10.44140625" bestFit="1" customWidth="1"/>
    <col min="21" max="21" width="17.44140625" bestFit="1" customWidth="1"/>
  </cols>
  <sheetData>
    <row r="3" spans="1:14" ht="28.8" x14ac:dyDescent="0.3">
      <c r="A3" s="25" t="s">
        <v>68</v>
      </c>
      <c r="B3" s="38" t="s">
        <v>67</v>
      </c>
      <c r="C3" s="24" t="s">
        <v>17</v>
      </c>
      <c r="D3" s="24" t="s">
        <v>18</v>
      </c>
      <c r="E3" s="24" t="s">
        <v>19</v>
      </c>
      <c r="F3" s="27" t="s">
        <v>28</v>
      </c>
      <c r="G3" s="24" t="s">
        <v>20</v>
      </c>
      <c r="H3" s="24" t="s">
        <v>21</v>
      </c>
      <c r="I3" s="24" t="s">
        <v>22</v>
      </c>
      <c r="J3" s="24" t="s">
        <v>23</v>
      </c>
      <c r="K3" s="24" t="s">
        <v>24</v>
      </c>
      <c r="L3" s="24" t="s">
        <v>25</v>
      </c>
      <c r="M3" s="24" t="s">
        <v>26</v>
      </c>
      <c r="N3" s="18" t="e">
        <f>SUM(J:J)</f>
        <v>#REF!</v>
      </c>
    </row>
    <row r="4" spans="1:14" x14ac:dyDescent="0.25">
      <c r="A4" s="26" t="s">
        <v>48</v>
      </c>
      <c r="B4" s="37">
        <v>65392</v>
      </c>
      <c r="C4" s="28" t="s">
        <v>99</v>
      </c>
      <c r="D4" s="28" t="str">
        <f t="shared" ref="D4:D32" si="0">"FEE"</f>
        <v>FEE</v>
      </c>
      <c r="E4" s="29">
        <f ca="1">TODAY()</f>
        <v>46097</v>
      </c>
      <c r="F4" s="29" t="e">
        <f>VLOOKUP('Invoice Template'!#REF!,'Physician Reporting Periods'!A:C,3,0)</f>
        <v>#REF!</v>
      </c>
      <c r="G4" s="28" t="e">
        <f t="shared" ref="G4:G32" si="1">TEXT(F4,"yymmdd")&amp;"NIHAN"</f>
        <v>#REF!</v>
      </c>
      <c r="H4" s="30" t="e">
        <f>'Invoice Template'!M4&amp;" "&amp;TEXT(F4,"mmm d yy")</f>
        <v>#REF!</v>
      </c>
      <c r="I4" s="41"/>
      <c r="J4" s="39" t="e">
        <f>ROUND(SUMIFS('Invoice Template'!#REF!,'Invoice Template'!$A$13:$A$57,'bulk inv upload'!$A4),2)</f>
        <v>#REF!</v>
      </c>
      <c r="K4" s="28" t="s">
        <v>27</v>
      </c>
      <c r="L4" s="28">
        <f>0</f>
        <v>0</v>
      </c>
      <c r="M4" s="31" t="s">
        <v>127</v>
      </c>
    </row>
    <row r="5" spans="1:14" x14ac:dyDescent="0.25">
      <c r="A5" s="26" t="s">
        <v>93</v>
      </c>
      <c r="B5" s="37">
        <v>67499</v>
      </c>
      <c r="C5" s="28" t="s">
        <v>122</v>
      </c>
      <c r="D5" s="28" t="str">
        <f t="shared" si="0"/>
        <v>FEE</v>
      </c>
      <c r="E5" s="36">
        <f t="shared" ref="E5:E32" ca="1" si="2">+$E$4</f>
        <v>46097</v>
      </c>
      <c r="F5" s="36" t="e">
        <f>VLOOKUP('Invoice Template'!#REF!,'Physician Reporting Periods'!A:C,3,0)</f>
        <v>#REF!</v>
      </c>
      <c r="G5" s="44" t="e">
        <f t="shared" si="1"/>
        <v>#REF!</v>
      </c>
      <c r="H5" s="56" t="e">
        <f t="shared" ref="H5:H32" si="3">+H$4</f>
        <v>#REF!</v>
      </c>
      <c r="I5" s="57"/>
      <c r="J5" s="39" t="e">
        <f>ROUND(SUMIFS('Invoice Template'!#REF!,'Invoice Template'!$A$13:$A$57,'bulk inv upload'!$A27),2)</f>
        <v>#REF!</v>
      </c>
      <c r="K5" s="56" t="str">
        <f t="shared" ref="K5:K32" si="4">+K$4</f>
        <v>NON</v>
      </c>
      <c r="L5" s="28">
        <f>0</f>
        <v>0</v>
      </c>
      <c r="M5" s="35" t="str">
        <f t="shared" ref="M5:M32" si="5">+$M$4</f>
        <v>YG</v>
      </c>
    </row>
    <row r="6" spans="1:14" x14ac:dyDescent="0.25">
      <c r="A6" s="26" t="s">
        <v>91</v>
      </c>
      <c r="B6" s="37">
        <v>39452</v>
      </c>
      <c r="C6" s="28" t="s">
        <v>119</v>
      </c>
      <c r="D6" s="28" t="str">
        <f t="shared" si="0"/>
        <v>FEE</v>
      </c>
      <c r="E6" s="36">
        <f t="shared" ca="1" si="2"/>
        <v>46097</v>
      </c>
      <c r="F6" s="36" t="e">
        <f>VLOOKUP('Invoice Template'!G66,'Physician Reporting Periods'!A:C,3,0)</f>
        <v>#N/A</v>
      </c>
      <c r="G6" s="44" t="e">
        <f t="shared" si="1"/>
        <v>#N/A</v>
      </c>
      <c r="H6" s="56" t="e">
        <f t="shared" si="3"/>
        <v>#REF!</v>
      </c>
      <c r="I6" s="57"/>
      <c r="J6" s="39" t="e">
        <f>ROUND(SUMIFS('Invoice Template'!#REF!,'Invoice Template'!$A$13:$A$57,'bulk inv upload'!$A24),2)</f>
        <v>#REF!</v>
      </c>
      <c r="K6" s="56" t="str">
        <f t="shared" si="4"/>
        <v>NON</v>
      </c>
      <c r="L6" s="28">
        <f>0</f>
        <v>0</v>
      </c>
      <c r="M6" s="35" t="str">
        <f t="shared" si="5"/>
        <v>YG</v>
      </c>
    </row>
    <row r="7" spans="1:14" x14ac:dyDescent="0.25">
      <c r="A7" s="26" t="s">
        <v>72</v>
      </c>
      <c r="B7" s="37">
        <v>67060</v>
      </c>
      <c r="C7" s="45" t="s">
        <v>100</v>
      </c>
      <c r="D7" s="45" t="str">
        <f t="shared" si="0"/>
        <v>FEE</v>
      </c>
      <c r="E7" s="46">
        <f t="shared" ca="1" si="2"/>
        <v>46097</v>
      </c>
      <c r="F7" s="46" t="e">
        <f>VLOOKUP('Invoice Template'!#REF!,'Physician Reporting Periods'!A:C,3,0)</f>
        <v>#REF!</v>
      </c>
      <c r="G7" s="47" t="e">
        <f t="shared" si="1"/>
        <v>#REF!</v>
      </c>
      <c r="H7" s="48" t="e">
        <f t="shared" si="3"/>
        <v>#REF!</v>
      </c>
      <c r="I7" s="49"/>
      <c r="J7" s="51" t="e">
        <f>ROUND(SUMIFS('Invoice Template'!#REF!,'Invoice Template'!$A$13:$A$57,'bulk inv upload'!#REF!),2)</f>
        <v>#REF!</v>
      </c>
      <c r="K7" s="48" t="str">
        <f t="shared" si="4"/>
        <v>NON</v>
      </c>
      <c r="L7" s="45">
        <f>0</f>
        <v>0</v>
      </c>
      <c r="M7" s="50" t="str">
        <f t="shared" si="5"/>
        <v>YG</v>
      </c>
    </row>
    <row r="8" spans="1:14" x14ac:dyDescent="0.25">
      <c r="A8" s="54" t="s">
        <v>53</v>
      </c>
      <c r="B8" s="55">
        <v>44352</v>
      </c>
      <c r="C8" s="28" t="s">
        <v>123</v>
      </c>
      <c r="D8" s="28" t="str">
        <f t="shared" si="0"/>
        <v>FEE</v>
      </c>
      <c r="E8" s="36">
        <f t="shared" ca="1" si="2"/>
        <v>46097</v>
      </c>
      <c r="F8" s="36" t="e">
        <f>VLOOKUP('Invoice Template'!#REF!,'Physician Reporting Periods'!A:C,3,0)</f>
        <v>#REF!</v>
      </c>
      <c r="G8" s="44" t="e">
        <f t="shared" si="1"/>
        <v>#REF!</v>
      </c>
      <c r="H8" s="56" t="e">
        <f t="shared" si="3"/>
        <v>#REF!</v>
      </c>
      <c r="I8" s="57"/>
      <c r="J8" s="39" t="e">
        <f>ROUND(SUMIFS('Invoice Template'!#REF!,'Invoice Template'!$A$13:$A$57,'bulk inv upload'!$A28),2)</f>
        <v>#REF!</v>
      </c>
      <c r="K8" s="56" t="str">
        <f t="shared" si="4"/>
        <v>NON</v>
      </c>
      <c r="L8" s="28">
        <f>0</f>
        <v>0</v>
      </c>
      <c r="M8" s="35" t="str">
        <f t="shared" si="5"/>
        <v>YG</v>
      </c>
    </row>
    <row r="9" spans="1:14" x14ac:dyDescent="0.25">
      <c r="A9" s="54" t="s">
        <v>73</v>
      </c>
      <c r="B9" s="55">
        <v>36804</v>
      </c>
      <c r="C9" s="45" t="s">
        <v>101</v>
      </c>
      <c r="D9" s="45" t="str">
        <f t="shared" si="0"/>
        <v>FEE</v>
      </c>
      <c r="E9" s="46">
        <f t="shared" ca="1" si="2"/>
        <v>46097</v>
      </c>
      <c r="F9" s="46" t="e">
        <f>VLOOKUP('Invoice Template'!#REF!,'Physician Reporting Periods'!A:C,3,0)</f>
        <v>#REF!</v>
      </c>
      <c r="G9" s="47" t="e">
        <f t="shared" si="1"/>
        <v>#REF!</v>
      </c>
      <c r="H9" s="48" t="e">
        <f t="shared" si="3"/>
        <v>#REF!</v>
      </c>
      <c r="I9" s="49"/>
      <c r="J9" s="51" t="e">
        <f>ROUND(SUMIFS('Invoice Template'!#REF!,'Invoice Template'!$A$13:$A$57,'bulk inv upload'!$A8),2)</f>
        <v>#REF!</v>
      </c>
      <c r="K9" s="48" t="str">
        <f t="shared" si="4"/>
        <v>NON</v>
      </c>
      <c r="L9" s="45">
        <f>0</f>
        <v>0</v>
      </c>
      <c r="M9" s="50" t="str">
        <f t="shared" si="5"/>
        <v>YG</v>
      </c>
    </row>
    <row r="10" spans="1:14" x14ac:dyDescent="0.25">
      <c r="A10" s="54" t="s">
        <v>54</v>
      </c>
      <c r="B10" s="55">
        <v>1592</v>
      </c>
      <c r="C10" s="28" t="s">
        <v>120</v>
      </c>
      <c r="D10" s="28" t="str">
        <f t="shared" si="0"/>
        <v>FEE</v>
      </c>
      <c r="E10" s="36">
        <f t="shared" ca="1" si="2"/>
        <v>46097</v>
      </c>
      <c r="F10" s="36" t="e">
        <f>VLOOKUP('Invoice Template'!G78,'Physician Reporting Periods'!A:C,3,0)</f>
        <v>#N/A</v>
      </c>
      <c r="G10" s="44" t="e">
        <f t="shared" si="1"/>
        <v>#N/A</v>
      </c>
      <c r="H10" s="56" t="e">
        <f t="shared" si="3"/>
        <v>#REF!</v>
      </c>
      <c r="I10" s="57"/>
      <c r="J10" s="39" t="e">
        <f>ROUND(SUMIFS('Invoice Template'!#REF!,'Invoice Template'!$A$13:$A$57,'bulk inv upload'!$A25),2)</f>
        <v>#REF!</v>
      </c>
      <c r="K10" s="56" t="str">
        <f t="shared" si="4"/>
        <v>NON</v>
      </c>
      <c r="L10" s="28">
        <f>0</f>
        <v>0</v>
      </c>
      <c r="M10" s="35" t="str">
        <f t="shared" si="5"/>
        <v>YG</v>
      </c>
    </row>
    <row r="11" spans="1:14" x14ac:dyDescent="0.25">
      <c r="A11" s="70" t="s">
        <v>74</v>
      </c>
      <c r="B11" s="71">
        <v>27323</v>
      </c>
      <c r="C11" s="32" t="s">
        <v>102</v>
      </c>
      <c r="D11" s="28" t="str">
        <f t="shared" si="0"/>
        <v>FEE</v>
      </c>
      <c r="E11" s="33">
        <f t="shared" ca="1" si="2"/>
        <v>46097</v>
      </c>
      <c r="F11" s="33" t="e">
        <f>VLOOKUP('Invoice Template'!G13,'Physician Reporting Periods'!A:C,3,0)</f>
        <v>#N/A</v>
      </c>
      <c r="G11" s="43" t="e">
        <f t="shared" si="1"/>
        <v>#N/A</v>
      </c>
      <c r="H11" s="34" t="e">
        <f t="shared" si="3"/>
        <v>#REF!</v>
      </c>
      <c r="I11" s="42"/>
      <c r="J11" s="39" t="e">
        <f>ROUND(SUMIFS('Invoice Template'!#REF!,'Invoice Template'!$A$13:$A$57,'bulk inv upload'!$A5),2)</f>
        <v>#REF!</v>
      </c>
      <c r="K11" s="34" t="str">
        <f t="shared" si="4"/>
        <v>NON</v>
      </c>
      <c r="L11" s="28">
        <f>0</f>
        <v>0</v>
      </c>
      <c r="M11" s="35" t="str">
        <f t="shared" si="5"/>
        <v>YG</v>
      </c>
    </row>
    <row r="12" spans="1:14" x14ac:dyDescent="0.25">
      <c r="A12" s="54" t="s">
        <v>75</v>
      </c>
      <c r="B12" s="55">
        <v>82788</v>
      </c>
      <c r="C12" s="28" t="s">
        <v>103</v>
      </c>
      <c r="D12" s="28" t="str">
        <f t="shared" si="0"/>
        <v>FEE</v>
      </c>
      <c r="E12" s="36">
        <f t="shared" ca="1" si="2"/>
        <v>46097</v>
      </c>
      <c r="F12" s="36" t="e">
        <f>VLOOKUP('Invoice Template'!G12,'Physician Reporting Periods'!A:C,3,0)</f>
        <v>#N/A</v>
      </c>
      <c r="G12" s="44" t="e">
        <f t="shared" si="1"/>
        <v>#N/A</v>
      </c>
      <c r="H12" s="30" t="e">
        <f t="shared" si="3"/>
        <v>#REF!</v>
      </c>
      <c r="I12" s="41"/>
      <c r="J12" s="39" t="e">
        <f>ROUND(SUMIFS('Invoice Template'!#REF!,'Invoice Template'!$A$13:$A$57,'bulk inv upload'!$A6),2)</f>
        <v>#REF!</v>
      </c>
      <c r="K12" s="30" t="str">
        <f t="shared" si="4"/>
        <v>NON</v>
      </c>
      <c r="L12" s="28">
        <f>0</f>
        <v>0</v>
      </c>
      <c r="M12" s="35" t="str">
        <f t="shared" si="5"/>
        <v>YG</v>
      </c>
    </row>
    <row r="13" spans="1:14" x14ac:dyDescent="0.25">
      <c r="A13" s="54" t="s">
        <v>88</v>
      </c>
      <c r="B13" s="55">
        <v>29988</v>
      </c>
      <c r="C13" s="28" t="s">
        <v>116</v>
      </c>
      <c r="D13" s="28" t="str">
        <f t="shared" si="0"/>
        <v>FEE</v>
      </c>
      <c r="E13" s="36">
        <f t="shared" ca="1" si="2"/>
        <v>46097</v>
      </c>
      <c r="F13" s="36" t="e">
        <f>VLOOKUP('Invoice Template'!G63,'Physician Reporting Periods'!A:C,3,0)</f>
        <v>#N/A</v>
      </c>
      <c r="G13" s="44" t="e">
        <f t="shared" si="1"/>
        <v>#N/A</v>
      </c>
      <c r="H13" s="56" t="e">
        <f t="shared" si="3"/>
        <v>#REF!</v>
      </c>
      <c r="I13" s="57"/>
      <c r="J13" s="39" t="e">
        <f>ROUND(SUMIFS('Invoice Template'!#REF!,'Invoice Template'!$A$13:$A$57,'bulk inv upload'!$A21),2)</f>
        <v>#REF!</v>
      </c>
      <c r="K13" s="56" t="str">
        <f t="shared" si="4"/>
        <v>NON</v>
      </c>
      <c r="L13" s="28">
        <f>0</f>
        <v>0</v>
      </c>
      <c r="M13" s="35" t="str">
        <f t="shared" si="5"/>
        <v>YG</v>
      </c>
    </row>
    <row r="14" spans="1:14" x14ac:dyDescent="0.25">
      <c r="A14" s="54" t="s">
        <v>95</v>
      </c>
      <c r="B14" s="55" t="s">
        <v>96</v>
      </c>
      <c r="C14" s="28" t="s">
        <v>125</v>
      </c>
      <c r="D14" s="28" t="str">
        <f t="shared" si="0"/>
        <v>FEE</v>
      </c>
      <c r="E14" s="36">
        <f t="shared" ca="1" si="2"/>
        <v>46097</v>
      </c>
      <c r="F14" s="36" t="e">
        <f>VLOOKUP('Invoice Template'!G83,'Physician Reporting Periods'!A:C,3,0)</f>
        <v>#N/A</v>
      </c>
      <c r="G14" s="44" t="e">
        <f t="shared" si="1"/>
        <v>#N/A</v>
      </c>
      <c r="H14" s="56" t="e">
        <f t="shared" si="3"/>
        <v>#REF!</v>
      </c>
      <c r="I14" s="57"/>
      <c r="J14" s="39" t="e">
        <f>ROUND(SUMIFS('Invoice Template'!#REF!,'Invoice Template'!$A$13:$A$57,'bulk inv upload'!$A30),2)</f>
        <v>#REF!</v>
      </c>
      <c r="K14" s="56" t="str">
        <f t="shared" si="4"/>
        <v>NON</v>
      </c>
      <c r="L14" s="28">
        <f>0</f>
        <v>0</v>
      </c>
      <c r="M14" s="35" t="str">
        <f t="shared" si="5"/>
        <v>YG</v>
      </c>
    </row>
    <row r="15" spans="1:14" x14ac:dyDescent="0.25">
      <c r="A15" s="54" t="s">
        <v>76</v>
      </c>
      <c r="B15" s="55">
        <v>2812</v>
      </c>
      <c r="C15" s="28" t="s">
        <v>104</v>
      </c>
      <c r="D15" s="28" t="str">
        <f t="shared" si="0"/>
        <v>FEE</v>
      </c>
      <c r="E15" s="36">
        <f t="shared" ca="1" si="2"/>
        <v>46097</v>
      </c>
      <c r="F15" s="36" t="e">
        <f>VLOOKUP('Invoice Template'!G15,'Physician Reporting Periods'!A:C,3,0)</f>
        <v>#N/A</v>
      </c>
      <c r="G15" s="44" t="e">
        <f t="shared" si="1"/>
        <v>#N/A</v>
      </c>
      <c r="H15" s="56" t="e">
        <f t="shared" si="3"/>
        <v>#REF!</v>
      </c>
      <c r="I15" s="57"/>
      <c r="J15" s="39" t="e">
        <f>ROUND(SUMIFS('Invoice Template'!#REF!,'Invoice Template'!$A$13:$A$57,'bulk inv upload'!$A9),2)</f>
        <v>#REF!</v>
      </c>
      <c r="K15" s="56" t="str">
        <f t="shared" si="4"/>
        <v>NON</v>
      </c>
      <c r="L15" s="28">
        <f>0</f>
        <v>0</v>
      </c>
      <c r="M15" s="35" t="str">
        <f t="shared" si="5"/>
        <v>YG</v>
      </c>
    </row>
    <row r="16" spans="1:14" x14ac:dyDescent="0.25">
      <c r="A16" s="54" t="s">
        <v>77</v>
      </c>
      <c r="B16" s="55">
        <v>28405</v>
      </c>
      <c r="C16" s="28" t="s">
        <v>105</v>
      </c>
      <c r="D16" s="28" t="str">
        <f t="shared" si="0"/>
        <v>FEE</v>
      </c>
      <c r="E16" s="36">
        <f t="shared" ca="1" si="2"/>
        <v>46097</v>
      </c>
      <c r="F16" s="36" t="e">
        <f>VLOOKUP('Invoice Template'!#REF!,'Physician Reporting Periods'!A:C,3,0)</f>
        <v>#REF!</v>
      </c>
      <c r="G16" s="44" t="e">
        <f t="shared" si="1"/>
        <v>#REF!</v>
      </c>
      <c r="H16" s="56" t="e">
        <f t="shared" si="3"/>
        <v>#REF!</v>
      </c>
      <c r="I16" s="57"/>
      <c r="J16" s="39" t="e">
        <f>ROUND(SUMIFS('Invoice Template'!#REF!,'Invoice Template'!$A$13:$A$57,'bulk inv upload'!$A10),2)</f>
        <v>#REF!</v>
      </c>
      <c r="K16" s="56" t="str">
        <f t="shared" si="4"/>
        <v>NON</v>
      </c>
      <c r="L16" s="28">
        <f>0</f>
        <v>0</v>
      </c>
      <c r="M16" s="35" t="str">
        <f t="shared" si="5"/>
        <v>YG</v>
      </c>
    </row>
    <row r="17" spans="1:13" x14ac:dyDescent="0.25">
      <c r="A17" s="54" t="s">
        <v>92</v>
      </c>
      <c r="B17" s="55">
        <v>29452</v>
      </c>
      <c r="C17" s="28" t="s">
        <v>121</v>
      </c>
      <c r="D17" s="28" t="str">
        <f t="shared" si="0"/>
        <v>FEE</v>
      </c>
      <c r="E17" s="36">
        <f t="shared" ca="1" si="2"/>
        <v>46097</v>
      </c>
      <c r="F17" s="36" t="e">
        <f>VLOOKUP('Invoice Template'!G79,'Physician Reporting Periods'!A:C,3,0)</f>
        <v>#N/A</v>
      </c>
      <c r="G17" s="44" t="e">
        <f t="shared" si="1"/>
        <v>#N/A</v>
      </c>
      <c r="H17" s="56" t="e">
        <f t="shared" si="3"/>
        <v>#REF!</v>
      </c>
      <c r="I17" s="57"/>
      <c r="J17" s="39" t="e">
        <f>ROUND(SUMIFS('Invoice Template'!#REF!,'Invoice Template'!$A$13:$A$57,'bulk inv upload'!$A26),2)</f>
        <v>#REF!</v>
      </c>
      <c r="K17" s="56" t="str">
        <f t="shared" si="4"/>
        <v>NON</v>
      </c>
      <c r="L17" s="28">
        <f>0</f>
        <v>0</v>
      </c>
      <c r="M17" s="35" t="str">
        <f t="shared" si="5"/>
        <v>YG</v>
      </c>
    </row>
    <row r="18" spans="1:13" x14ac:dyDescent="0.25">
      <c r="A18" s="54" t="s">
        <v>78</v>
      </c>
      <c r="B18" s="55">
        <v>82786</v>
      </c>
      <c r="C18" s="28" t="s">
        <v>106</v>
      </c>
      <c r="D18" s="28" t="str">
        <f t="shared" si="0"/>
        <v>FEE</v>
      </c>
      <c r="E18" s="36">
        <f t="shared" ca="1" si="2"/>
        <v>46097</v>
      </c>
      <c r="F18" s="36" t="e">
        <f>VLOOKUP('Invoice Template'!#REF!,'Physician Reporting Periods'!A:C,3,0)</f>
        <v>#REF!</v>
      </c>
      <c r="G18" s="44" t="e">
        <f t="shared" si="1"/>
        <v>#REF!</v>
      </c>
      <c r="H18" s="56" t="e">
        <f t="shared" si="3"/>
        <v>#REF!</v>
      </c>
      <c r="I18" s="57"/>
      <c r="J18" s="39" t="e">
        <f>ROUND(SUMIFS('Invoice Template'!#REF!,'Invoice Template'!$A$13:$A$57,'bulk inv upload'!$A11),2)</f>
        <v>#REF!</v>
      </c>
      <c r="K18" s="56" t="str">
        <f t="shared" si="4"/>
        <v>NON</v>
      </c>
      <c r="L18" s="28">
        <f>0</f>
        <v>0</v>
      </c>
      <c r="M18" s="35" t="str">
        <f t="shared" si="5"/>
        <v>YG</v>
      </c>
    </row>
    <row r="19" spans="1:13" x14ac:dyDescent="0.25">
      <c r="A19" s="54" t="s">
        <v>94</v>
      </c>
      <c r="B19" s="55">
        <v>59972</v>
      </c>
      <c r="C19" s="28" t="s">
        <v>124</v>
      </c>
      <c r="D19" s="28" t="str">
        <f t="shared" si="0"/>
        <v>FEE</v>
      </c>
      <c r="E19" s="36">
        <f t="shared" ca="1" si="2"/>
        <v>46097</v>
      </c>
      <c r="F19" s="36" t="e">
        <f>VLOOKUP('Invoice Template'!G82,'Physician Reporting Periods'!A:C,3,0)</f>
        <v>#N/A</v>
      </c>
      <c r="G19" s="44" t="e">
        <f t="shared" si="1"/>
        <v>#N/A</v>
      </c>
      <c r="H19" s="56" t="e">
        <f t="shared" si="3"/>
        <v>#REF!</v>
      </c>
      <c r="I19" s="57"/>
      <c r="J19" s="39" t="e">
        <f>ROUND(SUMIFS('Invoice Template'!#REF!,'Invoice Template'!$A$13:$A$57,'bulk inv upload'!$A29),2)</f>
        <v>#REF!</v>
      </c>
      <c r="K19" s="56" t="str">
        <f t="shared" si="4"/>
        <v>NON</v>
      </c>
      <c r="L19" s="28">
        <f>0</f>
        <v>0</v>
      </c>
      <c r="M19" s="35" t="str">
        <f t="shared" si="5"/>
        <v>YG</v>
      </c>
    </row>
    <row r="20" spans="1:13" x14ac:dyDescent="0.25">
      <c r="A20" s="54" t="s">
        <v>97</v>
      </c>
      <c r="B20" s="55" t="s">
        <v>98</v>
      </c>
      <c r="C20" s="28" t="s">
        <v>126</v>
      </c>
      <c r="D20" s="28" t="str">
        <f t="shared" si="0"/>
        <v>FEE</v>
      </c>
      <c r="E20" s="36">
        <f t="shared" ca="1" si="2"/>
        <v>46097</v>
      </c>
      <c r="F20" s="36" t="e">
        <f>VLOOKUP('Invoice Template'!G73,'Physician Reporting Periods'!A:C,3,0)</f>
        <v>#N/A</v>
      </c>
      <c r="G20" s="44" t="e">
        <f t="shared" si="1"/>
        <v>#N/A</v>
      </c>
      <c r="H20" s="56" t="e">
        <f t="shared" si="3"/>
        <v>#REF!</v>
      </c>
      <c r="I20" s="57"/>
      <c r="J20" s="39" t="e">
        <f>ROUND(SUMIFS('Invoice Template'!#REF!,'Invoice Template'!$A$13:$A$57,'bulk inv upload'!$A31),2)</f>
        <v>#REF!</v>
      </c>
      <c r="K20" s="56" t="str">
        <f t="shared" si="4"/>
        <v>NON</v>
      </c>
      <c r="L20" s="28">
        <f>0</f>
        <v>0</v>
      </c>
      <c r="M20" s="35" t="str">
        <f t="shared" si="5"/>
        <v>YG</v>
      </c>
    </row>
    <row r="21" spans="1:13" x14ac:dyDescent="0.25">
      <c r="A21" s="54" t="s">
        <v>79</v>
      </c>
      <c r="B21" s="55">
        <v>26614</v>
      </c>
      <c r="C21" s="28" t="s">
        <v>107</v>
      </c>
      <c r="D21" s="28" t="str">
        <f t="shared" si="0"/>
        <v>FEE</v>
      </c>
      <c r="E21" s="36">
        <f t="shared" ca="1" si="2"/>
        <v>46097</v>
      </c>
      <c r="F21" s="36" t="e">
        <f>VLOOKUP('Invoice Template'!#REF!,'Physician Reporting Periods'!A:C,3,0)</f>
        <v>#REF!</v>
      </c>
      <c r="G21" s="44" t="e">
        <f t="shared" si="1"/>
        <v>#REF!</v>
      </c>
      <c r="H21" s="56" t="e">
        <f t="shared" si="3"/>
        <v>#REF!</v>
      </c>
      <c r="I21" s="57"/>
      <c r="J21" s="39" t="e">
        <f>ROUND(SUMIFS('Invoice Template'!#REF!,'Invoice Template'!$A$13:$A$57,'bulk inv upload'!$A12),2)</f>
        <v>#REF!</v>
      </c>
      <c r="K21" s="56" t="str">
        <f t="shared" si="4"/>
        <v>NON</v>
      </c>
      <c r="L21" s="28">
        <f>0</f>
        <v>0</v>
      </c>
      <c r="M21" s="35" t="str">
        <f t="shared" si="5"/>
        <v>YG</v>
      </c>
    </row>
    <row r="22" spans="1:13" x14ac:dyDescent="0.25">
      <c r="A22" s="54" t="s">
        <v>90</v>
      </c>
      <c r="B22" s="55">
        <v>68122</v>
      </c>
      <c r="C22" s="28" t="s">
        <v>118</v>
      </c>
      <c r="D22" s="28" t="str">
        <f t="shared" si="0"/>
        <v>FEE</v>
      </c>
      <c r="E22" s="36">
        <f t="shared" ca="1" si="2"/>
        <v>46097</v>
      </c>
      <c r="F22" s="36" t="e">
        <f>VLOOKUP('Invoice Template'!G65,'Physician Reporting Periods'!A:C,3,0)</f>
        <v>#N/A</v>
      </c>
      <c r="G22" s="44" t="e">
        <f t="shared" si="1"/>
        <v>#N/A</v>
      </c>
      <c r="H22" s="56" t="e">
        <f t="shared" si="3"/>
        <v>#REF!</v>
      </c>
      <c r="I22" s="57"/>
      <c r="J22" s="39" t="e">
        <f>ROUND(SUMIFS('Invoice Template'!#REF!,'Invoice Template'!$A$13:$A$57,'bulk inv upload'!$A23),2)</f>
        <v>#REF!</v>
      </c>
      <c r="K22" s="56" t="str">
        <f t="shared" si="4"/>
        <v>NON</v>
      </c>
      <c r="L22" s="28">
        <f>0</f>
        <v>0</v>
      </c>
      <c r="M22" s="35" t="str">
        <f t="shared" si="5"/>
        <v>YG</v>
      </c>
    </row>
    <row r="23" spans="1:13" x14ac:dyDescent="0.25">
      <c r="A23" s="54" t="s">
        <v>80</v>
      </c>
      <c r="B23" s="55">
        <v>34546</v>
      </c>
      <c r="C23" s="28" t="s">
        <v>108</v>
      </c>
      <c r="D23" s="28" t="str">
        <f t="shared" si="0"/>
        <v>FEE</v>
      </c>
      <c r="E23" s="36">
        <f t="shared" ca="1" si="2"/>
        <v>46097</v>
      </c>
      <c r="F23" s="36" t="e">
        <f>VLOOKUP('Invoice Template'!#REF!,'Physician Reporting Periods'!A:C,3,0)</f>
        <v>#REF!</v>
      </c>
      <c r="G23" s="44" t="e">
        <f t="shared" si="1"/>
        <v>#REF!</v>
      </c>
      <c r="H23" s="56" t="e">
        <f t="shared" si="3"/>
        <v>#REF!</v>
      </c>
      <c r="I23" s="57"/>
      <c r="J23" s="39" t="e">
        <f>ROUND(SUMIFS('Invoice Template'!#REF!,'Invoice Template'!$A$13:$A$57,'bulk inv upload'!$A13),2)</f>
        <v>#REF!</v>
      </c>
      <c r="K23" s="56" t="str">
        <f t="shared" si="4"/>
        <v>NON</v>
      </c>
      <c r="L23" s="28">
        <f>0</f>
        <v>0</v>
      </c>
      <c r="M23" s="35" t="str">
        <f t="shared" si="5"/>
        <v>YG</v>
      </c>
    </row>
    <row r="24" spans="1:13" x14ac:dyDescent="0.25">
      <c r="A24" s="54" t="s">
        <v>81</v>
      </c>
      <c r="B24" s="55">
        <v>37125</v>
      </c>
      <c r="C24" s="28" t="s">
        <v>109</v>
      </c>
      <c r="D24" s="28" t="str">
        <f t="shared" si="0"/>
        <v>FEE</v>
      </c>
      <c r="E24" s="36">
        <f t="shared" ca="1" si="2"/>
        <v>46097</v>
      </c>
      <c r="F24" s="36" t="e">
        <f>VLOOKUP('Invoice Template'!#REF!,'Physician Reporting Periods'!A:C,3,0)</f>
        <v>#REF!</v>
      </c>
      <c r="G24" s="44" t="e">
        <f t="shared" si="1"/>
        <v>#REF!</v>
      </c>
      <c r="H24" s="56" t="e">
        <f t="shared" si="3"/>
        <v>#REF!</v>
      </c>
      <c r="I24" s="57"/>
      <c r="J24" s="39" t="e">
        <f>ROUND(SUMIFS('Invoice Template'!#REF!,'Invoice Template'!$A$13:$A$57,'bulk inv upload'!$A14),2)</f>
        <v>#REF!</v>
      </c>
      <c r="K24" s="56" t="str">
        <f t="shared" si="4"/>
        <v>NON</v>
      </c>
      <c r="L24" s="28">
        <f>0</f>
        <v>0</v>
      </c>
      <c r="M24" s="35" t="str">
        <f t="shared" si="5"/>
        <v>YG</v>
      </c>
    </row>
    <row r="25" spans="1:13" x14ac:dyDescent="0.25">
      <c r="A25" s="54" t="s">
        <v>89</v>
      </c>
      <c r="B25" s="55">
        <v>82543</v>
      </c>
      <c r="C25" s="28" t="s">
        <v>117</v>
      </c>
      <c r="D25" s="28" t="str">
        <f t="shared" si="0"/>
        <v>FEE</v>
      </c>
      <c r="E25" s="36">
        <f t="shared" ca="1" si="2"/>
        <v>46097</v>
      </c>
      <c r="F25" s="36" t="e">
        <f>VLOOKUP('Invoice Template'!G64,'Physician Reporting Periods'!A:C,3,0)</f>
        <v>#N/A</v>
      </c>
      <c r="G25" s="44" t="e">
        <f t="shared" si="1"/>
        <v>#N/A</v>
      </c>
      <c r="H25" s="56" t="e">
        <f t="shared" si="3"/>
        <v>#REF!</v>
      </c>
      <c r="I25" s="57"/>
      <c r="J25" s="39" t="e">
        <f>ROUND(SUMIFS('Invoice Template'!#REF!,'Invoice Template'!$A$13:$A$57,'bulk inv upload'!$A22),2)</f>
        <v>#REF!</v>
      </c>
      <c r="K25" s="56" t="str">
        <f t="shared" si="4"/>
        <v>NON</v>
      </c>
      <c r="L25" s="28">
        <f>0</f>
        <v>0</v>
      </c>
      <c r="M25" s="35" t="str">
        <f t="shared" si="5"/>
        <v>YG</v>
      </c>
    </row>
    <row r="26" spans="1:13" x14ac:dyDescent="0.25">
      <c r="A26" s="54" t="s">
        <v>83</v>
      </c>
      <c r="B26" s="55">
        <v>85254</v>
      </c>
      <c r="C26" s="28" t="s">
        <v>111</v>
      </c>
      <c r="D26" s="28" t="str">
        <f t="shared" si="0"/>
        <v>FEE</v>
      </c>
      <c r="E26" s="36">
        <f t="shared" ca="1" si="2"/>
        <v>46097</v>
      </c>
      <c r="F26" s="36" t="e">
        <f>VLOOKUP('Invoice Template'!G58,'Physician Reporting Periods'!A:C,3,0)</f>
        <v>#N/A</v>
      </c>
      <c r="G26" s="44" t="e">
        <f t="shared" si="1"/>
        <v>#N/A</v>
      </c>
      <c r="H26" s="56" t="e">
        <f t="shared" si="3"/>
        <v>#REF!</v>
      </c>
      <c r="I26" s="57"/>
      <c r="J26" s="39" t="e">
        <f>ROUND(SUMIFS('Invoice Template'!#REF!,'Invoice Template'!$A$13:$A$57,'bulk inv upload'!$A16),2)</f>
        <v>#REF!</v>
      </c>
      <c r="K26" s="56" t="str">
        <f t="shared" si="4"/>
        <v>NON</v>
      </c>
      <c r="L26" s="28">
        <f>0</f>
        <v>0</v>
      </c>
      <c r="M26" s="35" t="str">
        <f t="shared" si="5"/>
        <v>YG</v>
      </c>
    </row>
    <row r="27" spans="1:13" x14ac:dyDescent="0.25">
      <c r="A27" s="62" t="s">
        <v>530</v>
      </c>
      <c r="B27" s="63">
        <v>12345</v>
      </c>
      <c r="C27" s="64"/>
      <c r="D27" s="64" t="str">
        <f t="shared" si="0"/>
        <v>FEE</v>
      </c>
      <c r="E27" s="65">
        <f t="shared" ca="1" si="2"/>
        <v>46097</v>
      </c>
      <c r="F27" s="65" t="e">
        <f>VLOOKUP('Invoice Template'!G75,'Physician Reporting Periods'!A:C,3,0)</f>
        <v>#N/A</v>
      </c>
      <c r="G27" s="66" t="e">
        <f t="shared" si="1"/>
        <v>#N/A</v>
      </c>
      <c r="H27" s="67" t="e">
        <f t="shared" si="3"/>
        <v>#REF!</v>
      </c>
      <c r="I27" s="68"/>
      <c r="J27" s="51" t="e">
        <f>ROUND(SUMIFS('Invoice Template'!#REF!,'Invoice Template'!$A$13:$A$57,'bulk inv upload'!$A32),2)</f>
        <v>#REF!</v>
      </c>
      <c r="K27" s="67" t="str">
        <f t="shared" si="4"/>
        <v>NON</v>
      </c>
      <c r="L27" s="64">
        <f>0</f>
        <v>0</v>
      </c>
      <c r="M27" s="69" t="str">
        <f t="shared" si="5"/>
        <v>YG</v>
      </c>
    </row>
    <row r="28" spans="1:13" x14ac:dyDescent="0.25">
      <c r="A28" s="54" t="s">
        <v>84</v>
      </c>
      <c r="B28" s="55">
        <v>37647</v>
      </c>
      <c r="C28" s="28" t="s">
        <v>112</v>
      </c>
      <c r="D28" s="28" t="str">
        <f t="shared" si="0"/>
        <v>FEE</v>
      </c>
      <c r="E28" s="36">
        <f t="shared" ca="1" si="2"/>
        <v>46097</v>
      </c>
      <c r="F28" s="36" t="e">
        <f>VLOOKUP('Invoice Template'!G59,'Physician Reporting Periods'!A:C,3,0)</f>
        <v>#N/A</v>
      </c>
      <c r="G28" s="44" t="e">
        <f t="shared" si="1"/>
        <v>#N/A</v>
      </c>
      <c r="H28" s="56" t="e">
        <f t="shared" si="3"/>
        <v>#REF!</v>
      </c>
      <c r="I28" s="57"/>
      <c r="J28" s="39" t="e">
        <f>ROUND(SUMIFS('Invoice Template'!#REF!,'Invoice Template'!$A$13:$A$57,'bulk inv upload'!$A17),2)</f>
        <v>#REF!</v>
      </c>
      <c r="K28" s="56" t="str">
        <f t="shared" si="4"/>
        <v>NON</v>
      </c>
      <c r="L28" s="28">
        <f>0</f>
        <v>0</v>
      </c>
      <c r="M28" s="35" t="str">
        <f t="shared" si="5"/>
        <v>YG</v>
      </c>
    </row>
    <row r="29" spans="1:13" x14ac:dyDescent="0.25">
      <c r="A29" s="54" t="s">
        <v>82</v>
      </c>
      <c r="B29" s="55">
        <v>27202</v>
      </c>
      <c r="C29" s="28" t="s">
        <v>110</v>
      </c>
      <c r="D29" s="28" t="str">
        <f t="shared" si="0"/>
        <v>FEE</v>
      </c>
      <c r="E29" s="36">
        <f t="shared" ca="1" si="2"/>
        <v>46097</v>
      </c>
      <c r="F29" s="36" t="e">
        <f>VLOOKUP('Invoice Template'!#REF!,'Physician Reporting Periods'!A:C,3,0)</f>
        <v>#REF!</v>
      </c>
      <c r="G29" s="44" t="e">
        <f t="shared" si="1"/>
        <v>#REF!</v>
      </c>
      <c r="H29" s="56" t="e">
        <f t="shared" si="3"/>
        <v>#REF!</v>
      </c>
      <c r="I29" s="57"/>
      <c r="J29" s="39" t="e">
        <f>ROUND(SUMIFS('Invoice Template'!#REF!,'Invoice Template'!$A$13:$A$57,'bulk inv upload'!$A15),2)</f>
        <v>#REF!</v>
      </c>
      <c r="K29" s="56" t="str">
        <f t="shared" si="4"/>
        <v>NON</v>
      </c>
      <c r="L29" s="28">
        <f>0</f>
        <v>0</v>
      </c>
      <c r="M29" s="35" t="str">
        <f t="shared" si="5"/>
        <v>YG</v>
      </c>
    </row>
    <row r="30" spans="1:13" x14ac:dyDescent="0.25">
      <c r="A30" s="54" t="s">
        <v>85</v>
      </c>
      <c r="B30" s="55">
        <v>67510</v>
      </c>
      <c r="C30" s="28" t="s">
        <v>113</v>
      </c>
      <c r="D30" s="28" t="str">
        <f t="shared" si="0"/>
        <v>FEE</v>
      </c>
      <c r="E30" s="36">
        <f t="shared" ca="1" si="2"/>
        <v>46097</v>
      </c>
      <c r="F30" s="36" t="e">
        <f>VLOOKUP('Invoice Template'!G60,'Physician Reporting Periods'!A:C,3,0)</f>
        <v>#N/A</v>
      </c>
      <c r="G30" s="44" t="e">
        <f t="shared" si="1"/>
        <v>#N/A</v>
      </c>
      <c r="H30" s="56" t="e">
        <f t="shared" si="3"/>
        <v>#REF!</v>
      </c>
      <c r="I30" s="57"/>
      <c r="J30" s="39" t="e">
        <f>ROUND(SUMIFS('Invoice Template'!#REF!,'Invoice Template'!$A$13:$A$57,'bulk inv upload'!$A18),2)</f>
        <v>#REF!</v>
      </c>
      <c r="K30" s="56" t="str">
        <f t="shared" si="4"/>
        <v>NON</v>
      </c>
      <c r="L30" s="28">
        <f>0</f>
        <v>0</v>
      </c>
      <c r="M30" s="35" t="str">
        <f t="shared" si="5"/>
        <v>YG</v>
      </c>
    </row>
    <row r="31" spans="1:13" x14ac:dyDescent="0.25">
      <c r="A31" s="54" t="s">
        <v>86</v>
      </c>
      <c r="B31" s="55">
        <v>28582</v>
      </c>
      <c r="C31" s="28" t="s">
        <v>114</v>
      </c>
      <c r="D31" s="28" t="str">
        <f t="shared" si="0"/>
        <v>FEE</v>
      </c>
      <c r="E31" s="36">
        <f t="shared" ca="1" si="2"/>
        <v>46097</v>
      </c>
      <c r="F31" s="36" t="e">
        <f>VLOOKUP('Invoice Template'!G61,'Physician Reporting Periods'!A:C,3,0)</f>
        <v>#N/A</v>
      </c>
      <c r="G31" s="44" t="e">
        <f t="shared" si="1"/>
        <v>#N/A</v>
      </c>
      <c r="H31" s="56" t="e">
        <f t="shared" si="3"/>
        <v>#REF!</v>
      </c>
      <c r="I31" s="57"/>
      <c r="J31" s="39" t="e">
        <f>ROUND(SUMIFS('Invoice Template'!#REF!,'Invoice Template'!$A$13:$A$57,'bulk inv upload'!$A19),2)</f>
        <v>#REF!</v>
      </c>
      <c r="K31" s="56" t="str">
        <f t="shared" si="4"/>
        <v>NON</v>
      </c>
      <c r="L31" s="28">
        <f>0</f>
        <v>0</v>
      </c>
      <c r="M31" s="35" t="str">
        <f t="shared" si="5"/>
        <v>YG</v>
      </c>
    </row>
    <row r="32" spans="1:13" x14ac:dyDescent="0.25">
      <c r="A32" s="54" t="s">
        <v>87</v>
      </c>
      <c r="B32" s="55">
        <v>37332</v>
      </c>
      <c r="C32" s="28" t="s">
        <v>115</v>
      </c>
      <c r="D32" s="28" t="str">
        <f t="shared" si="0"/>
        <v>FEE</v>
      </c>
      <c r="E32" s="36">
        <f t="shared" ca="1" si="2"/>
        <v>46097</v>
      </c>
      <c r="F32" s="36" t="e">
        <f>VLOOKUP('Invoice Template'!G62,'Physician Reporting Periods'!A:C,3,0)</f>
        <v>#N/A</v>
      </c>
      <c r="G32" s="44" t="e">
        <f t="shared" si="1"/>
        <v>#N/A</v>
      </c>
      <c r="H32" s="56" t="e">
        <f t="shared" si="3"/>
        <v>#REF!</v>
      </c>
      <c r="I32" s="57"/>
      <c r="J32" s="39" t="e">
        <f>ROUND(SUMIFS('Invoice Template'!#REF!,'Invoice Template'!$A$13:$A$57,'bulk inv upload'!$A20),2)</f>
        <v>#REF!</v>
      </c>
      <c r="K32" s="56" t="str">
        <f t="shared" si="4"/>
        <v>NON</v>
      </c>
      <c r="L32" s="28">
        <f>0</f>
        <v>0</v>
      </c>
      <c r="M32" s="35" t="str">
        <f t="shared" si="5"/>
        <v>YG</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C00000"/>
  </sheetPr>
  <dimension ref="A1:I6"/>
  <sheetViews>
    <sheetView workbookViewId="0">
      <selection activeCell="B3" sqref="B3:B4"/>
    </sheetView>
  </sheetViews>
  <sheetFormatPr defaultRowHeight="13.2" x14ac:dyDescent="0.25"/>
  <cols>
    <col min="1" max="1" width="13.44140625" bestFit="1" customWidth="1"/>
    <col min="2" max="2" width="25.6640625" customWidth="1"/>
    <col min="3" max="3" width="12.33203125" customWidth="1"/>
    <col min="4" max="4" width="13.5546875" customWidth="1"/>
    <col min="5" max="5" width="9.88671875" customWidth="1"/>
    <col min="6" max="6" width="11.109375" customWidth="1"/>
    <col min="7" max="7" width="11.44140625" customWidth="1"/>
  </cols>
  <sheetData>
    <row r="1" spans="1:9" x14ac:dyDescent="0.25">
      <c r="C1" s="2"/>
      <c r="D1" s="2"/>
      <c r="I1" s="1"/>
    </row>
    <row r="2" spans="1:9" ht="18" x14ac:dyDescent="0.25">
      <c r="B2" s="53" t="s">
        <v>744</v>
      </c>
      <c r="C2" s="2"/>
      <c r="D2" s="2"/>
    </row>
    <row r="3" spans="1:9" s="15" customFormat="1" ht="21" x14ac:dyDescent="0.3">
      <c r="B3" s="40" t="s">
        <v>783</v>
      </c>
    </row>
    <row r="4" spans="1:9" s="15" customFormat="1" ht="21" x14ac:dyDescent="0.3">
      <c r="A4" s="53"/>
      <c r="B4" s="40" t="s">
        <v>784</v>
      </c>
    </row>
    <row r="5" spans="1:9" s="15" customFormat="1" ht="14.4" x14ac:dyDescent="0.3">
      <c r="B5" s="14"/>
    </row>
    <row r="6" spans="1:9" s="15" customFormat="1" ht="14.4" x14ac:dyDescent="0.3">
      <c r="B6" s="14"/>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Invoice Template</vt:lpstr>
      <vt:lpstr>Invoice Details</vt:lpstr>
      <vt:lpstr>Background</vt:lpstr>
      <vt:lpstr>Contact Us</vt:lpstr>
      <vt:lpstr>Sheet2</vt:lpstr>
      <vt:lpstr>Sites</vt:lpstr>
      <vt:lpstr>utilization report sample</vt:lpstr>
      <vt:lpstr>bulk inv upload</vt:lpstr>
      <vt:lpstr> Shift Table </vt:lpstr>
      <vt:lpstr>AFter Hour Rates</vt:lpstr>
      <vt:lpstr>Physician Reporting Periods</vt:lpstr>
      <vt:lpstr>Name</vt:lpstr>
      <vt:lpstr>'Invoice Template'!Print_Area</vt:lpstr>
      <vt:lpstr>'Invoice Details'!Print_Titles</vt:lpstr>
      <vt:lpstr>Report_Period</vt:lpstr>
      <vt:lpstr>YESNO</vt:lpstr>
    </vt:vector>
  </TitlesOfParts>
  <Company>Fraser Health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Koe, Catherine</dc:creator>
  <cp:lastModifiedBy>Swanstrom, Laura A (Phys Comp) [ISLH]</cp:lastModifiedBy>
  <cp:lastPrinted>2023-05-15T17:01:16Z</cp:lastPrinted>
  <dcterms:created xsi:type="dcterms:W3CDTF">2009-05-11T21:59:02Z</dcterms:created>
  <dcterms:modified xsi:type="dcterms:W3CDTF">2026-03-16T20:13:26Z</dcterms:modified>
</cp:coreProperties>
</file>